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codeName="ThisWorkbook" defaultThemeVersion="124226"/>
  <mc:AlternateContent xmlns:mc="http://schemas.openxmlformats.org/markup-compatibility/2006">
    <mc:Choice Requires="x15">
      <x15ac:absPath xmlns:x15ac="http://schemas.microsoft.com/office/spreadsheetml/2010/11/ac" url="X:\Quality Management\DOE-BT-Appliance - Tools and Templates\CCE\Test Report Templates\CURRENT VERSIONS\"/>
    </mc:Choice>
  </mc:AlternateContent>
  <xr:revisionPtr revIDLastSave="0" documentId="8_{C51579AE-1638-4B7E-8B23-E695EDC39A81}" xr6:coauthVersionLast="36" xr6:coauthVersionMax="36" xr10:uidLastSave="{00000000-0000-0000-0000-000000000000}"/>
  <workbookProtection workbookPassword="C1BE" lockStructure="1"/>
  <bookViews>
    <workbookView xWindow="28680" yWindow="-120" windowWidth="29040" windowHeight="15990" xr2:uid="{00000000-000D-0000-FFFF-FFFF00000000}"/>
  </bookViews>
  <sheets>
    <sheet name="Instructions" sheetId="1" r:id="rId1"/>
    <sheet name="General Info and Test Results" sheetId="2" r:id="rId2"/>
    <sheet name="Instrumentation" sheetId="3" r:id="rId3"/>
    <sheet name="Setup" sheetId="4" r:id="rId4"/>
    <sheet name="Photos" sheetId="5" r:id="rId5"/>
    <sheet name="Test Settings" sheetId="6" r:id="rId6"/>
    <sheet name="A Tests" sheetId="8" r:id="rId7"/>
    <sheet name="B Tests" sheetId="9" r:id="rId8"/>
    <sheet name="Optional C Tests" sheetId="12" r:id="rId9"/>
    <sheet name="Optional D Tests" sheetId="13" r:id="rId10"/>
    <sheet name="F1 Test" sheetId="10" r:id="rId11"/>
    <sheet name="Ev Test" sheetId="11" r:id="rId12"/>
    <sheet name="Optional G1 Test" sheetId="14" r:id="rId13"/>
    <sheet name="Optional I1 Test" sheetId="15" r:id="rId14"/>
    <sheet name="H0-1 Test" sheetId="16" r:id="rId15"/>
    <sheet name="H1 Tests" sheetId="17" r:id="rId16"/>
    <sheet name="H2 Tests" sheetId="18" r:id="rId17"/>
    <sheet name="H3 Tests" sheetId="19" r:id="rId18"/>
    <sheet name="Optional H4 Test" sheetId="31" r:id="rId19"/>
    <sheet name="Optional H0C-1 Test" sheetId="20" r:id="rId20"/>
    <sheet name="Optional H1C Tests" sheetId="27" r:id="rId21"/>
    <sheet name="Off Mode Test" sheetId="29" r:id="rId22"/>
    <sheet name="Calculations" sheetId="7" r:id="rId23"/>
    <sheet name="Test Comments" sheetId="24" r:id="rId24"/>
    <sheet name="Test Report Attachments" sheetId="28" r:id="rId25"/>
    <sheet name="Report Sign-off Block" sheetId="25" r:id="rId26"/>
    <sheet name="Tables" sheetId="22" r:id="rId27"/>
    <sheet name="Drop-Downs" sheetId="26" r:id="rId28"/>
    <sheet name="Version Control" sheetId="23" r:id="rId29"/>
  </sheets>
  <definedNames>
    <definedName name="Capacity_Slope_Factor">Calculations!$AE$230</definedName>
    <definedName name="Compressor_Types">'Drop-Downs'!$C$19:$E$19</definedName>
    <definedName name="Controls_Types">'Drop-Downs'!$C$13:$D$13</definedName>
    <definedName name="Durations">'Drop-Downs'!$C$11:$D$11</definedName>
    <definedName name="Expansion_Device_Setups">'Drop-Downs'!$C$27:$D$27</definedName>
    <definedName name="Fan_Types">'Drop-Downs'!$C$20:$D$20</definedName>
    <definedName name="H1_Types">'Drop-Downs'!$C$24:$F$24</definedName>
    <definedName name="ID_Fan_Types">'Drop-Downs'!$C$21:$E$21</definedName>
    <definedName name="ID_FanType_Input">'General Info and Test Results'!$C$29</definedName>
    <definedName name="ID_FanType_Input3">'General Info and Test Results'!$C$29</definedName>
    <definedName name="ID_FanType_Inpute">'General Info and Test Results'!$C$29</definedName>
    <definedName name="Min_Max">'Drop-Downs'!$C$12:$D$12</definedName>
    <definedName name="OD_FanType_Input">'General Info and Test Results'!$C$28</definedName>
    <definedName name="Power_Slope_Factor">Calculations!$AE$231</definedName>
    <definedName name="_xlnm.Print_Area" localSheetId="0">Instructions!$A$1:$G$94</definedName>
    <definedName name="Product_Subtype_Input">'General Info and Test Results'!$C$26</definedName>
    <definedName name="Product_Subtypes_AC">'Drop-Downs'!$C$17:$F$17</definedName>
    <definedName name="Product_Subtypes_HP">'Drop-Downs'!$C$18:$F$18</definedName>
    <definedName name="Product_Type_Input">'General Info and Test Results'!$C$25</definedName>
    <definedName name="Product_Types">'Drop-Downs'!$C$16:$E$16</definedName>
    <definedName name="Refrigerant_Types">'Drop-Downs'!$C$22:$E$22</definedName>
    <definedName name="Regions">'Drop-Downs'!$C$23:$H$23</definedName>
    <definedName name="Secondary_Test_Methods">'Drop-Downs'!$C$26:$G$26</definedName>
    <definedName name="SHRb1_SS_FS_rounded">'B Tests'!$E$153</definedName>
    <definedName name="SHRb1_SS_VS_rounded">'B Tests'!$E$154</definedName>
    <definedName name="SHRb1_TS_VS_rounded">'B Tests'!$E$155</definedName>
    <definedName name="SHRb1_VS_VS_rounded">'B Tests'!$E$156</definedName>
    <definedName name="SHRb2_SS_VS_rounded">'B Tests'!$H$154</definedName>
    <definedName name="SHRb2_TS_VS_rounded">'B Tests'!$H$155</definedName>
    <definedName name="SHRb2_VS_VS_rounded">'B Tests'!$H$156</definedName>
    <definedName name="SS_FS_round">'A Tests'!$E$160</definedName>
    <definedName name="SS_VS_round">'A Tests'!$E$161</definedName>
    <definedName name="TestMatrix_Columns">Instructions!$F$56:$U$56</definedName>
    <definedName name="TestMatrix_Data">Instructions!$F$66:$U$89</definedName>
    <definedName name="TestMatrix_Rows">Instructions!$D$66:$D$89</definedName>
    <definedName name="TP_Options">'Drop-Downs'!$C$25</definedName>
    <definedName name="TS_VS_round">'A Tests'!$E$162</definedName>
    <definedName name="VS_VS_round">'A Tests'!$E$163</definedName>
    <definedName name="Yes_No">'Drop-Downs'!$C$14:$D$14</definedName>
    <definedName name="Yes_No_NA">'Drop-Downs'!$C$15:$E$15</definedName>
    <definedName name="Z_2A4C6EB9_430A_44F2_86C8_15B50360FC3B_.wvu.PrintArea" localSheetId="0" hidden="1">Instructions!$A$1:$G$94</definedName>
    <definedName name="Z_B3BD5AF3_9A64_4EA7_AE1F_3CC326849B8F_.wvu.PrintArea" localSheetId="0" hidden="1">Instructions!$A$1:$G$94</definedName>
  </definedNames>
  <calcPr calcId="191029"/>
  <customWorkbookViews>
    <customWorkbookView name="Richard Shandross - Personal View" guid="{2A4C6EB9-430A-44F2-86C8-15B50360FC3B}" mergeInterval="0" personalView="1" maximized="1" xWindow="1" yWindow="1" windowWidth="1362" windowHeight="550" tabRatio="919" activeSheetId="1"/>
    <customWorkbookView name="Justin Schmidt - Personal View" guid="{B3BD5AF3-9A64-4EA7-AE1F-3CC326849B8F}" mergeInterval="0" personalView="1" xWindow="6" yWindow="32" windowWidth="1262" windowHeight="577" tabRatio="919" activeSheetId="8" showComments="commIndAndComment"/>
  </customWorkbookViews>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D160" i="8" l="1"/>
  <c r="F168" i="7" l="1"/>
  <c r="F169" i="7"/>
  <c r="I15" i="2" l="1"/>
  <c r="D250" i="7" l="1"/>
  <c r="D251" i="7"/>
  <c r="C251" i="7" s="1"/>
  <c r="D252" i="7"/>
  <c r="D253" i="7"/>
  <c r="D254" i="7"/>
  <c r="D255" i="7"/>
  <c r="C255" i="7" s="1"/>
  <c r="D256" i="7"/>
  <c r="C256" i="7" s="1"/>
  <c r="D257" i="7"/>
  <c r="C257" i="7" s="1"/>
  <c r="D258" i="7"/>
  <c r="D259" i="7"/>
  <c r="C259" i="7" s="1"/>
  <c r="D260" i="7"/>
  <c r="C260" i="7" s="1"/>
  <c r="D261" i="7"/>
  <c r="C261" i="7" s="1"/>
  <c r="D262" i="7"/>
  <c r="D263" i="7"/>
  <c r="D264" i="7"/>
  <c r="D249" i="7"/>
  <c r="D215" i="7"/>
  <c r="D216" i="7"/>
  <c r="D217" i="7"/>
  <c r="D218" i="7"/>
  <c r="C218" i="7" s="1"/>
  <c r="D219" i="7"/>
  <c r="D220" i="7"/>
  <c r="D221" i="7"/>
  <c r="C221" i="7" s="1"/>
  <c r="D222" i="7"/>
  <c r="C222" i="7" s="1"/>
  <c r="D223" i="7"/>
  <c r="D224" i="7"/>
  <c r="D225" i="7"/>
  <c r="D226" i="7"/>
  <c r="C226" i="7" s="1"/>
  <c r="D227" i="7"/>
  <c r="D228" i="7"/>
  <c r="C228" i="7" s="1"/>
  <c r="D229" i="7"/>
  <c r="C229" i="7" s="1"/>
  <c r="D230" i="7"/>
  <c r="D184" i="7"/>
  <c r="C250" i="7"/>
  <c r="C252" i="7"/>
  <c r="C253" i="7"/>
  <c r="C254" i="7"/>
  <c r="C258" i="7"/>
  <c r="C262" i="7"/>
  <c r="C264" i="7"/>
  <c r="D185" i="7"/>
  <c r="C185" i="7" s="1"/>
  <c r="D186" i="7"/>
  <c r="D187" i="7"/>
  <c r="D188" i="7"/>
  <c r="D189" i="7"/>
  <c r="D190" i="7"/>
  <c r="D191" i="7"/>
  <c r="D192" i="7"/>
  <c r="D193" i="7"/>
  <c r="D194" i="7"/>
  <c r="D195" i="7"/>
  <c r="D196" i="7"/>
  <c r="D197" i="7"/>
  <c r="D198" i="7"/>
  <c r="D199" i="7"/>
  <c r="C189" i="7"/>
  <c r="C190" i="7"/>
  <c r="C197" i="7"/>
  <c r="C198" i="7"/>
  <c r="D152" i="7"/>
  <c r="D153" i="7"/>
  <c r="D161" i="7"/>
  <c r="D162" i="7"/>
  <c r="D163" i="7"/>
  <c r="D164" i="7"/>
  <c r="D165" i="7"/>
  <c r="D166" i="7"/>
  <c r="D167" i="7"/>
  <c r="D154" i="7"/>
  <c r="D155" i="7"/>
  <c r="D156" i="7"/>
  <c r="D157" i="7"/>
  <c r="D158" i="7"/>
  <c r="D159" i="7"/>
  <c r="D160" i="7"/>
  <c r="H160" i="7" l="1"/>
  <c r="F160" i="7"/>
  <c r="H166" i="7"/>
  <c r="F166" i="7"/>
  <c r="C195" i="7"/>
  <c r="K195" i="7"/>
  <c r="G195" i="7"/>
  <c r="C187" i="7"/>
  <c r="K187" i="7"/>
  <c r="G187" i="7"/>
  <c r="K230" i="7"/>
  <c r="G230" i="7"/>
  <c r="K222" i="7"/>
  <c r="G222" i="7"/>
  <c r="C249" i="7"/>
  <c r="H249" i="7"/>
  <c r="H159" i="7"/>
  <c r="F159" i="7"/>
  <c r="H161" i="7"/>
  <c r="F161" i="7"/>
  <c r="K194" i="7"/>
  <c r="G194" i="7"/>
  <c r="K186" i="7"/>
  <c r="G186" i="7"/>
  <c r="G229" i="7"/>
  <c r="K229" i="7"/>
  <c r="G221" i="7"/>
  <c r="K221" i="7"/>
  <c r="H158" i="7"/>
  <c r="F158" i="7"/>
  <c r="H164" i="7"/>
  <c r="F164" i="7"/>
  <c r="H153" i="7"/>
  <c r="F153" i="7"/>
  <c r="C194" i="7"/>
  <c r="C186" i="7"/>
  <c r="K197" i="7"/>
  <c r="G197" i="7"/>
  <c r="K193" i="7"/>
  <c r="G193" i="7"/>
  <c r="K189" i="7"/>
  <c r="G189" i="7"/>
  <c r="K185" i="7"/>
  <c r="G185" i="7"/>
  <c r="K228" i="7"/>
  <c r="G228" i="7"/>
  <c r="C224" i="7"/>
  <c r="K224" i="7"/>
  <c r="G224" i="7"/>
  <c r="C220" i="7"/>
  <c r="K220" i="7"/>
  <c r="G220" i="7"/>
  <c r="C216" i="7"/>
  <c r="K216" i="7"/>
  <c r="G216" i="7"/>
  <c r="H156" i="7"/>
  <c r="F156" i="7"/>
  <c r="H162" i="7"/>
  <c r="F162" i="7"/>
  <c r="E199" i="7"/>
  <c r="K199" i="7"/>
  <c r="G199" i="7"/>
  <c r="C191" i="7"/>
  <c r="K191" i="7"/>
  <c r="G191" i="7"/>
  <c r="K226" i="7"/>
  <c r="G226" i="7"/>
  <c r="K218" i="7"/>
  <c r="G218" i="7"/>
  <c r="H155" i="7"/>
  <c r="F155" i="7"/>
  <c r="H165" i="7"/>
  <c r="F165" i="7"/>
  <c r="E198" i="7"/>
  <c r="K198" i="7"/>
  <c r="G198" i="7"/>
  <c r="K190" i="7"/>
  <c r="G190" i="7"/>
  <c r="G225" i="7"/>
  <c r="K225" i="7"/>
  <c r="G217" i="7"/>
  <c r="K217" i="7"/>
  <c r="H154" i="7"/>
  <c r="F154" i="7"/>
  <c r="H157" i="7"/>
  <c r="F157" i="7"/>
  <c r="H167" i="7"/>
  <c r="F167" i="7"/>
  <c r="H163" i="7"/>
  <c r="F163" i="7"/>
  <c r="C152" i="7"/>
  <c r="H152" i="7"/>
  <c r="F152" i="7"/>
  <c r="C193" i="7"/>
  <c r="C196" i="7"/>
  <c r="K196" i="7"/>
  <c r="G196" i="7"/>
  <c r="C192" i="7"/>
  <c r="K192" i="7"/>
  <c r="G192" i="7"/>
  <c r="C188" i="7"/>
  <c r="K188" i="7"/>
  <c r="G188" i="7"/>
  <c r="C230" i="7"/>
  <c r="C225" i="7"/>
  <c r="C217" i="7"/>
  <c r="C184" i="7"/>
  <c r="K184" i="7"/>
  <c r="G184" i="7"/>
  <c r="C227" i="7"/>
  <c r="K227" i="7"/>
  <c r="G227" i="7"/>
  <c r="C223" i="7"/>
  <c r="K223" i="7"/>
  <c r="G223" i="7"/>
  <c r="C219" i="7"/>
  <c r="K219" i="7"/>
  <c r="G219" i="7"/>
  <c r="C215" i="7"/>
  <c r="K215" i="7"/>
  <c r="G215" i="7"/>
  <c r="E263" i="7"/>
  <c r="H263" i="7"/>
  <c r="M263" i="7"/>
  <c r="F263" i="7"/>
  <c r="K263" i="7"/>
  <c r="C263" i="7"/>
  <c r="K264" i="7"/>
  <c r="E264" i="7"/>
  <c r="H264" i="7"/>
  <c r="M264" i="7"/>
  <c r="F264" i="7"/>
  <c r="E228" i="7"/>
  <c r="E197" i="7"/>
  <c r="M262" i="7"/>
  <c r="F262" i="7"/>
  <c r="K262" i="7"/>
  <c r="E262" i="7"/>
  <c r="H262" i="7"/>
  <c r="E230" i="7"/>
  <c r="C199" i="7"/>
  <c r="E229" i="7"/>
  <c r="C164" i="7"/>
  <c r="I40" i="7" l="1"/>
  <c r="I53" i="7"/>
  <c r="I52" i="7"/>
  <c r="L77" i="31" a="1"/>
  <c r="L77" i="31" s="1"/>
  <c r="L76" i="31" a="1"/>
  <c r="L76" i="31" s="1"/>
  <c r="D76" i="31"/>
  <c r="C52" i="7" s="1"/>
  <c r="L75" i="31" a="1"/>
  <c r="L75" i="31" s="1"/>
  <c r="L74" i="31"/>
  <c r="L74" i="31" a="1"/>
  <c r="L73" i="31" a="1"/>
  <c r="L73" i="31" s="1"/>
  <c r="L72" i="31" a="1"/>
  <c r="L72" i="31" s="1"/>
  <c r="L71" i="31" a="1"/>
  <c r="L71" i="31" s="1"/>
  <c r="L70" i="31" a="1"/>
  <c r="L70" i="31" s="1"/>
  <c r="L69" i="31" a="1"/>
  <c r="L69" i="31" s="1"/>
  <c r="L68" i="31" a="1"/>
  <c r="L68" i="31" s="1"/>
  <c r="F57" i="1"/>
  <c r="G57" i="1"/>
  <c r="H57" i="1"/>
  <c r="I57" i="1"/>
  <c r="J57" i="1"/>
  <c r="K57" i="1"/>
  <c r="L57" i="1"/>
  <c r="M57" i="1"/>
  <c r="N57" i="1"/>
  <c r="O57" i="1"/>
  <c r="P57" i="1"/>
  <c r="Q57" i="1"/>
  <c r="R57" i="1"/>
  <c r="S57" i="1"/>
  <c r="T57" i="1"/>
  <c r="U57" i="1"/>
  <c r="D86" i="1"/>
  <c r="L311" i="31" a="1"/>
  <c r="L311" i="31" s="1"/>
  <c r="L310" i="31" a="1"/>
  <c r="L310" i="31" s="1"/>
  <c r="L309" i="31" a="1"/>
  <c r="L309" i="31" s="1"/>
  <c r="L308" i="31" a="1"/>
  <c r="L308" i="31" s="1"/>
  <c r="L307" i="31" a="1"/>
  <c r="L307" i="31" s="1"/>
  <c r="L306" i="31" a="1"/>
  <c r="L306" i="31" s="1"/>
  <c r="L305" i="31" a="1"/>
  <c r="L305" i="31" s="1"/>
  <c r="L304" i="31" a="1"/>
  <c r="L304" i="31" s="1"/>
  <c r="L303" i="31" a="1"/>
  <c r="L303" i="31" s="1"/>
  <c r="L302" i="31" a="1"/>
  <c r="L302" i="31" s="1"/>
  <c r="L301" i="31" a="1"/>
  <c r="L301" i="31" s="1"/>
  <c r="L300" i="31" a="1"/>
  <c r="L300" i="31" s="1"/>
  <c r="L299" i="31" a="1"/>
  <c r="L299" i="31" s="1"/>
  <c r="L298" i="31" a="1"/>
  <c r="L298" i="31" s="1"/>
  <c r="L297" i="31" a="1"/>
  <c r="L297" i="31" s="1"/>
  <c r="L296" i="31" a="1"/>
  <c r="L296" i="31" s="1"/>
  <c r="L295" i="31" a="1"/>
  <c r="L295" i="31" s="1"/>
  <c r="L294" i="31" a="1"/>
  <c r="L294" i="31" s="1"/>
  <c r="L293" i="31" a="1"/>
  <c r="L293" i="31" s="1"/>
  <c r="L292" i="31" a="1"/>
  <c r="L292" i="31" s="1"/>
  <c r="L291" i="31" a="1"/>
  <c r="L291" i="31" s="1"/>
  <c r="L290" i="31" a="1"/>
  <c r="L290" i="31" s="1"/>
  <c r="L289" i="31" a="1"/>
  <c r="L289" i="31" s="1"/>
  <c r="L288" i="31" a="1"/>
  <c r="L288" i="31" s="1"/>
  <c r="L287" i="31" a="1"/>
  <c r="L287" i="31" s="1"/>
  <c r="L286" i="31" a="1"/>
  <c r="L286" i="31" s="1"/>
  <c r="L285" i="31" a="1"/>
  <c r="L285" i="31" s="1"/>
  <c r="L284" i="31" a="1"/>
  <c r="L284" i="31" s="1"/>
  <c r="L283" i="31" a="1"/>
  <c r="L283" i="31" s="1"/>
  <c r="L282" i="31" a="1"/>
  <c r="L282" i="31" s="1"/>
  <c r="L281" i="31" a="1"/>
  <c r="L281" i="31" s="1"/>
  <c r="L280" i="31" a="1"/>
  <c r="L280" i="31" s="1"/>
  <c r="L279" i="31" a="1"/>
  <c r="L279" i="31" s="1"/>
  <c r="L278" i="31" a="1"/>
  <c r="L278" i="31" s="1"/>
  <c r="L277" i="31" a="1"/>
  <c r="L277" i="31" s="1"/>
  <c r="L276" i="31" a="1"/>
  <c r="L276" i="31" s="1"/>
  <c r="L275" i="31" a="1"/>
  <c r="L275" i="31" s="1"/>
  <c r="L274" i="31" a="1"/>
  <c r="L274" i="31" s="1"/>
  <c r="L273" i="31" a="1"/>
  <c r="L273" i="31" s="1"/>
  <c r="L272" i="31" a="1"/>
  <c r="L272" i="31" s="1"/>
  <c r="L271" i="31" a="1"/>
  <c r="L271" i="31" s="1"/>
  <c r="L270" i="31" a="1"/>
  <c r="L270" i="31" s="1"/>
  <c r="L269" i="31" a="1"/>
  <c r="L269" i="31" s="1"/>
  <c r="L268" i="31" a="1"/>
  <c r="L268" i="31" s="1"/>
  <c r="L267" i="31" a="1"/>
  <c r="L267" i="31" s="1"/>
  <c r="L266" i="31" a="1"/>
  <c r="L266" i="31" s="1"/>
  <c r="L265" i="31" a="1"/>
  <c r="L265" i="31" s="1"/>
  <c r="L264" i="31" a="1"/>
  <c r="L264" i="31" s="1"/>
  <c r="L263" i="31" a="1"/>
  <c r="L263" i="31" s="1"/>
  <c r="L262" i="31" a="1"/>
  <c r="L262" i="31" s="1"/>
  <c r="L261" i="31" a="1"/>
  <c r="L261" i="31" s="1"/>
  <c r="L260" i="31" a="1"/>
  <c r="L260" i="31" s="1"/>
  <c r="L259" i="31" a="1"/>
  <c r="L259" i="31" s="1"/>
  <c r="L258" i="31" a="1"/>
  <c r="L258" i="31" s="1"/>
  <c r="L257" i="31" a="1"/>
  <c r="L257" i="31" s="1"/>
  <c r="L256" i="31" a="1"/>
  <c r="L256" i="31" s="1"/>
  <c r="L255" i="31" a="1"/>
  <c r="L255" i="31" s="1"/>
  <c r="L254" i="31" a="1"/>
  <c r="L254" i="31" s="1"/>
  <c r="L253" i="31" a="1"/>
  <c r="L253" i="31" s="1"/>
  <c r="L252" i="31" a="1"/>
  <c r="L252" i="31" s="1"/>
  <c r="L251" i="31" a="1"/>
  <c r="L251" i="31" s="1"/>
  <c r="L250" i="31" a="1"/>
  <c r="L250" i="31" s="1"/>
  <c r="L249" i="31" a="1"/>
  <c r="L249" i="31" s="1"/>
  <c r="L248" i="31" a="1"/>
  <c r="L248" i="31" s="1"/>
  <c r="L247" i="31" a="1"/>
  <c r="L247" i="31" s="1"/>
  <c r="L246" i="31" a="1"/>
  <c r="L246" i="31" s="1"/>
  <c r="L245" i="31" a="1"/>
  <c r="L245" i="31" s="1"/>
  <c r="L244" i="31" a="1"/>
  <c r="L244" i="31" s="1"/>
  <c r="L243" i="31" a="1"/>
  <c r="L243" i="31" s="1"/>
  <c r="L242" i="31" a="1"/>
  <c r="L242" i="31" s="1"/>
  <c r="L241" i="31" a="1"/>
  <c r="L241" i="31" s="1"/>
  <c r="L240" i="31" a="1"/>
  <c r="L240" i="31" s="1"/>
  <c r="L239" i="31" a="1"/>
  <c r="L239" i="31" s="1"/>
  <c r="L238" i="31" a="1"/>
  <c r="L238" i="31" s="1"/>
  <c r="L237" i="31" a="1"/>
  <c r="L237" i="31" s="1"/>
  <c r="L236" i="31" a="1"/>
  <c r="L236" i="31" s="1"/>
  <c r="L235" i="31" a="1"/>
  <c r="L235" i="31" s="1"/>
  <c r="L234" i="31" a="1"/>
  <c r="L234" i="31" s="1"/>
  <c r="L233" i="31" a="1"/>
  <c r="L233" i="31" s="1"/>
  <c r="L232" i="31" a="1"/>
  <c r="L232" i="31" s="1"/>
  <c r="L231" i="31" a="1"/>
  <c r="L231" i="31" s="1"/>
  <c r="L230" i="31" a="1"/>
  <c r="L230" i="31" s="1"/>
  <c r="L229" i="31" a="1"/>
  <c r="L229" i="31" s="1"/>
  <c r="L228" i="31" a="1"/>
  <c r="L228" i="31" s="1"/>
  <c r="L227" i="31" a="1"/>
  <c r="L227" i="31" s="1"/>
  <c r="L226" i="31" a="1"/>
  <c r="L226" i="31" s="1"/>
  <c r="L225" i="31" a="1"/>
  <c r="L225" i="31" s="1"/>
  <c r="L224" i="31" a="1"/>
  <c r="L224" i="31" s="1"/>
  <c r="L223" i="31" a="1"/>
  <c r="L223" i="31" s="1"/>
  <c r="L222" i="31" a="1"/>
  <c r="L222" i="31" s="1"/>
  <c r="L221" i="31" a="1"/>
  <c r="L221" i="31" s="1"/>
  <c r="L220" i="31" a="1"/>
  <c r="L220" i="31" s="1"/>
  <c r="L219" i="31" a="1"/>
  <c r="L219" i="31" s="1"/>
  <c r="L218" i="31" a="1"/>
  <c r="L218" i="31" s="1"/>
  <c r="L217" i="31" a="1"/>
  <c r="L217" i="31" s="1"/>
  <c r="L216" i="31" a="1"/>
  <c r="L216" i="31" s="1"/>
  <c r="L215" i="31" a="1"/>
  <c r="L215" i="31" s="1"/>
  <c r="L214" i="31" a="1"/>
  <c r="L214" i="31" s="1"/>
  <c r="L213" i="31" a="1"/>
  <c r="L213" i="31" s="1"/>
  <c r="L212" i="31" a="1"/>
  <c r="L212" i="31" s="1"/>
  <c r="L211" i="31" a="1"/>
  <c r="L211" i="31" s="1"/>
  <c r="L210" i="31" a="1"/>
  <c r="L210" i="31" s="1"/>
  <c r="L209" i="31" a="1"/>
  <c r="L209" i="31" s="1"/>
  <c r="L208" i="31" a="1"/>
  <c r="L208" i="31" s="1"/>
  <c r="L207" i="31" a="1"/>
  <c r="L207" i="31" s="1"/>
  <c r="L206" i="31" a="1"/>
  <c r="L206" i="31" s="1"/>
  <c r="L205" i="31" a="1"/>
  <c r="L205" i="31" s="1"/>
  <c r="L204" i="31" a="1"/>
  <c r="L204" i="31" s="1"/>
  <c r="L203" i="31" a="1"/>
  <c r="L203" i="31" s="1"/>
  <c r="L202" i="31" a="1"/>
  <c r="L202" i="31" s="1"/>
  <c r="L201" i="31" a="1"/>
  <c r="L201" i="31" s="1"/>
  <c r="L200" i="31" a="1"/>
  <c r="L200" i="31" s="1"/>
  <c r="L199" i="31" a="1"/>
  <c r="L199" i="31" s="1"/>
  <c r="L198" i="31" a="1"/>
  <c r="L198" i="31" s="1"/>
  <c r="L197" i="31" a="1"/>
  <c r="L197" i="31" s="1"/>
  <c r="L196" i="31" a="1"/>
  <c r="L196" i="31" s="1"/>
  <c r="L195" i="31" a="1"/>
  <c r="L195" i="31" s="1"/>
  <c r="L194" i="31" a="1"/>
  <c r="L194" i="31" s="1"/>
  <c r="L193" i="31" a="1"/>
  <c r="L193" i="31" s="1"/>
  <c r="L192" i="31" a="1"/>
  <c r="L192" i="31" s="1"/>
  <c r="L191" i="31" a="1"/>
  <c r="L191" i="31" s="1"/>
  <c r="L190" i="31" a="1"/>
  <c r="L190" i="31" s="1"/>
  <c r="L189" i="31" a="1"/>
  <c r="L189" i="31" s="1"/>
  <c r="L188" i="31" a="1"/>
  <c r="L188" i="31" s="1"/>
  <c r="L187" i="31" a="1"/>
  <c r="L187" i="31" s="1"/>
  <c r="L186" i="31" a="1"/>
  <c r="L186" i="31" s="1"/>
  <c r="L185" i="31" a="1"/>
  <c r="L185" i="31" s="1"/>
  <c r="L184" i="31" a="1"/>
  <c r="L184" i="31" s="1"/>
  <c r="L183" i="31" a="1"/>
  <c r="L183" i="31" s="1"/>
  <c r="L182" i="31" a="1"/>
  <c r="L182" i="31" s="1"/>
  <c r="L181" i="31" a="1"/>
  <c r="L181" i="31" s="1"/>
  <c r="L180" i="31" a="1"/>
  <c r="L180" i="31" s="1"/>
  <c r="L179" i="31" a="1"/>
  <c r="L179" i="31" s="1"/>
  <c r="L178" i="31" a="1"/>
  <c r="L178" i="31" s="1"/>
  <c r="L177" i="31" a="1"/>
  <c r="L177" i="31" s="1"/>
  <c r="L176" i="31" a="1"/>
  <c r="L176" i="31" s="1"/>
  <c r="L175" i="31" a="1"/>
  <c r="L175" i="31" s="1"/>
  <c r="L174" i="31" a="1"/>
  <c r="L174" i="31" s="1"/>
  <c r="L173" i="31" a="1"/>
  <c r="L173" i="31" s="1"/>
  <c r="L172" i="31" a="1"/>
  <c r="L172" i="31" s="1"/>
  <c r="L171" i="31" a="1"/>
  <c r="L171" i="31" s="1"/>
  <c r="L170" i="31" a="1"/>
  <c r="L170" i="31" s="1"/>
  <c r="L169" i="31" a="1"/>
  <c r="L169" i="31" s="1"/>
  <c r="L168" i="31" a="1"/>
  <c r="L168" i="31" s="1"/>
  <c r="L167" i="31"/>
  <c r="L167" i="31" a="1"/>
  <c r="L166" i="31" a="1"/>
  <c r="L166" i="31" s="1"/>
  <c r="L165" i="31" a="1"/>
  <c r="L165" i="31" s="1"/>
  <c r="L164" i="31" a="1"/>
  <c r="L164" i="31" s="1"/>
  <c r="L163" i="31" a="1"/>
  <c r="L163" i="31" s="1"/>
  <c r="L162" i="31" a="1"/>
  <c r="L162" i="31" s="1"/>
  <c r="L161" i="31" a="1"/>
  <c r="L161" i="31" s="1"/>
  <c r="L160" i="31" a="1"/>
  <c r="L160" i="31" s="1"/>
  <c r="L159" i="31" a="1"/>
  <c r="L159" i="31" s="1"/>
  <c r="L158" i="31" a="1"/>
  <c r="L158" i="31" s="1"/>
  <c r="L157" i="31" a="1"/>
  <c r="L157" i="31" s="1"/>
  <c r="L156" i="31" a="1"/>
  <c r="L156" i="31" s="1"/>
  <c r="L155" i="31" a="1"/>
  <c r="L155" i="31" s="1"/>
  <c r="L154" i="31" a="1"/>
  <c r="L154" i="31" s="1"/>
  <c r="L153" i="31" a="1"/>
  <c r="L153" i="31" s="1"/>
  <c r="L152" i="31" a="1"/>
  <c r="L152" i="31" s="1"/>
  <c r="L151" i="31" a="1"/>
  <c r="L151" i="31" s="1"/>
  <c r="L150" i="31" a="1"/>
  <c r="L150" i="31" s="1"/>
  <c r="L149" i="31" a="1"/>
  <c r="L149" i="31" s="1"/>
  <c r="L148" i="31" a="1"/>
  <c r="L148" i="31" s="1"/>
  <c r="L147" i="31" a="1"/>
  <c r="L147" i="31" s="1"/>
  <c r="L146" i="31" a="1"/>
  <c r="L146" i="31" s="1"/>
  <c r="L145" i="31" a="1"/>
  <c r="L145" i="31" s="1"/>
  <c r="L144" i="31" a="1"/>
  <c r="L144" i="31" s="1"/>
  <c r="L143" i="31" a="1"/>
  <c r="L143" i="31" s="1"/>
  <c r="L142" i="31" a="1"/>
  <c r="L142" i="31" s="1"/>
  <c r="L141" i="31" a="1"/>
  <c r="L141" i="31" s="1"/>
  <c r="L140" i="31" a="1"/>
  <c r="L140" i="31" s="1"/>
  <c r="L139" i="31" a="1"/>
  <c r="L139" i="31" s="1"/>
  <c r="L138" i="31" a="1"/>
  <c r="L138" i="31" s="1"/>
  <c r="L137" i="31" a="1"/>
  <c r="L137" i="31" s="1"/>
  <c r="L136" i="31" a="1"/>
  <c r="L136" i="31" s="1"/>
  <c r="L135" i="31" a="1"/>
  <c r="L135" i="31" s="1"/>
  <c r="L134" i="31" a="1"/>
  <c r="L134" i="31" s="1"/>
  <c r="L133" i="31" a="1"/>
  <c r="L133" i="31" s="1"/>
  <c r="L132" i="31" a="1"/>
  <c r="L132" i="31" s="1"/>
  <c r="L131" i="31" a="1"/>
  <c r="L131" i="31" s="1"/>
  <c r="L130" i="31" a="1"/>
  <c r="L130" i="31" s="1"/>
  <c r="L129" i="31" a="1"/>
  <c r="L129" i="31" s="1"/>
  <c r="L128" i="31" a="1"/>
  <c r="L128" i="31" s="1"/>
  <c r="L127" i="31" a="1"/>
  <c r="L127" i="31" s="1"/>
  <c r="L126" i="31" a="1"/>
  <c r="L126" i="31" s="1"/>
  <c r="L125" i="31" a="1"/>
  <c r="L125" i="31" s="1"/>
  <c r="L124" i="31" a="1"/>
  <c r="L124" i="31" s="1"/>
  <c r="L123" i="31" a="1"/>
  <c r="L123" i="31" s="1"/>
  <c r="L122" i="31" a="1"/>
  <c r="L122" i="31" s="1"/>
  <c r="L121" i="31" a="1"/>
  <c r="L121" i="31" s="1"/>
  <c r="L120" i="31" a="1"/>
  <c r="L120" i="31" s="1"/>
  <c r="L119" i="31" a="1"/>
  <c r="L119" i="31" s="1"/>
  <c r="L118" i="31" a="1"/>
  <c r="L118" i="31" s="1"/>
  <c r="L117" i="31" a="1"/>
  <c r="L117" i="31" s="1"/>
  <c r="L116" i="31" a="1"/>
  <c r="L116" i="31" s="1"/>
  <c r="L115" i="31" a="1"/>
  <c r="L115" i="31" s="1"/>
  <c r="L114" i="31" a="1"/>
  <c r="L114" i="31" s="1"/>
  <c r="L113" i="31" a="1"/>
  <c r="L113" i="31" s="1"/>
  <c r="L112" i="31" a="1"/>
  <c r="L112" i="31" s="1"/>
  <c r="L111" i="31" a="1"/>
  <c r="L111" i="31" s="1"/>
  <c r="L110" i="31" a="1"/>
  <c r="L110" i="31" s="1"/>
  <c r="L109" i="31" a="1"/>
  <c r="L109" i="31" s="1"/>
  <c r="L108" i="31" a="1"/>
  <c r="L108" i="31" s="1"/>
  <c r="L107" i="31" a="1"/>
  <c r="L107" i="31" s="1"/>
  <c r="L106" i="31" a="1"/>
  <c r="L106" i="31" s="1"/>
  <c r="L105" i="31" a="1"/>
  <c r="L105" i="31" s="1"/>
  <c r="L104" i="31" a="1"/>
  <c r="L104" i="31" s="1"/>
  <c r="L103" i="31" a="1"/>
  <c r="L103" i="31" s="1"/>
  <c r="L102" i="31" a="1"/>
  <c r="L102" i="31" s="1"/>
  <c r="L101" i="31" a="1"/>
  <c r="L101" i="31" s="1"/>
  <c r="L100" i="31" a="1"/>
  <c r="L100" i="31" s="1"/>
  <c r="L99" i="31" a="1"/>
  <c r="L99" i="31" s="1"/>
  <c r="L98" i="31" a="1"/>
  <c r="L98" i="31" s="1"/>
  <c r="L97" i="31" a="1"/>
  <c r="L97" i="31" s="1"/>
  <c r="L96" i="31" a="1"/>
  <c r="L96" i="31" s="1"/>
  <c r="L95" i="31" a="1"/>
  <c r="L95" i="31" s="1"/>
  <c r="L94" i="31" a="1"/>
  <c r="L94" i="31" s="1"/>
  <c r="L93" i="31" a="1"/>
  <c r="L93" i="31" s="1"/>
  <c r="L92" i="31" a="1"/>
  <c r="L92" i="31" s="1"/>
  <c r="L91" i="31" a="1"/>
  <c r="L91" i="31" s="1"/>
  <c r="L90" i="31" a="1"/>
  <c r="L90" i="31" s="1"/>
  <c r="L89" i="31" a="1"/>
  <c r="L89" i="31" s="1"/>
  <c r="L88" i="31" a="1"/>
  <c r="L88" i="31" s="1"/>
  <c r="L87" i="31" a="1"/>
  <c r="L87" i="31" s="1"/>
  <c r="L86" i="31" a="1"/>
  <c r="L86" i="31" s="1"/>
  <c r="L85" i="31" a="1"/>
  <c r="L85" i="31" s="1"/>
  <c r="L84" i="31" a="1"/>
  <c r="L84" i="31" s="1"/>
  <c r="L83" i="31" a="1"/>
  <c r="L83" i="31" s="1"/>
  <c r="L82" i="31" a="1"/>
  <c r="L82" i="31" s="1"/>
  <c r="L81" i="31" a="1"/>
  <c r="L81" i="31" s="1"/>
  <c r="L80" i="31" a="1"/>
  <c r="L80" i="31" s="1"/>
  <c r="L79" i="31" a="1"/>
  <c r="L79" i="31" s="1"/>
  <c r="L78" i="31" a="1"/>
  <c r="L78" i="31" s="1"/>
  <c r="I8" i="31"/>
  <c r="I7" i="31"/>
  <c r="C7" i="31"/>
  <c r="I6" i="31"/>
  <c r="C6" i="31"/>
  <c r="I5" i="31"/>
  <c r="C3" i="31"/>
  <c r="C53" i="7" l="1"/>
  <c r="E169" i="7"/>
  <c r="C154" i="7"/>
  <c r="D162" i="17" l="1"/>
  <c r="D213" i="17"/>
  <c r="AE230" i="7"/>
  <c r="L45" i="7"/>
  <c r="G141" i="7" l="1"/>
  <c r="L89" i="19" a="1"/>
  <c r="L89" i="19" s="1"/>
  <c r="D153" i="9" l="1"/>
  <c r="I5" i="8" l="1"/>
  <c r="H14" i="17"/>
  <c r="R59" i="1" l="1"/>
  <c r="S59" i="1"/>
  <c r="T59" i="1"/>
  <c r="U59" i="1"/>
  <c r="Q59" i="1"/>
  <c r="P59" i="1"/>
  <c r="O59" i="1"/>
  <c r="N59" i="1"/>
  <c r="M59" i="1"/>
  <c r="L59" i="1"/>
  <c r="Q62" i="1"/>
  <c r="P62" i="1"/>
  <c r="K62" i="1"/>
  <c r="J62" i="1"/>
  <c r="J59" i="1"/>
  <c r="J56" i="1" s="1"/>
  <c r="K59" i="1"/>
  <c r="K56" i="1" s="1"/>
  <c r="I59" i="1"/>
  <c r="H59" i="1"/>
  <c r="G59" i="1"/>
  <c r="F59" i="1"/>
  <c r="P56" i="1" l="1"/>
  <c r="Q56" i="1"/>
  <c r="C6" i="10"/>
  <c r="L76" i="14" a="1"/>
  <c r="L76" i="14" s="1"/>
  <c r="L77" i="14" a="1"/>
  <c r="L77" i="14" s="1"/>
  <c r="L78" i="14" a="1"/>
  <c r="L78" i="14" s="1"/>
  <c r="L79" i="14" a="1"/>
  <c r="L79" i="14" s="1"/>
  <c r="L80" i="14" a="1"/>
  <c r="L80" i="14" s="1"/>
  <c r="L81" i="14" a="1"/>
  <c r="L81" i="14" s="1"/>
  <c r="L82" i="14" a="1"/>
  <c r="L82" i="14" s="1"/>
  <c r="H216" i="17"/>
  <c r="H19" i="8" l="1"/>
  <c r="D77" i="1" l="1"/>
  <c r="D68" i="1" l="1"/>
  <c r="D70" i="1"/>
  <c r="D71" i="1"/>
  <c r="D72" i="1"/>
  <c r="D74" i="1"/>
  <c r="D76" i="1"/>
  <c r="D78" i="1"/>
  <c r="D79" i="1"/>
  <c r="D82" i="1"/>
  <c r="D84" i="1"/>
  <c r="D87" i="1"/>
  <c r="D88" i="1"/>
  <c r="D66" i="1"/>
  <c r="U62" i="1"/>
  <c r="U56" i="1" s="1"/>
  <c r="H62" i="1"/>
  <c r="H56" i="1" s="1"/>
  <c r="I62" i="1"/>
  <c r="I56" i="1" s="1"/>
  <c r="L62" i="1"/>
  <c r="L56" i="1" s="1"/>
  <c r="M62" i="1"/>
  <c r="M56" i="1" s="1"/>
  <c r="N62" i="1"/>
  <c r="N56" i="1" s="1"/>
  <c r="O62" i="1"/>
  <c r="O56" i="1" s="1"/>
  <c r="R62" i="1"/>
  <c r="R56" i="1" s="1"/>
  <c r="S62" i="1"/>
  <c r="S56" i="1" s="1"/>
  <c r="T62" i="1"/>
  <c r="T56" i="1" s="1"/>
  <c r="G62" i="1"/>
  <c r="G56" i="1" s="1"/>
  <c r="F62" i="1"/>
  <c r="F56" i="1" s="1"/>
  <c r="C89" i="1"/>
  <c r="D89" i="1" s="1"/>
  <c r="C85" i="1"/>
  <c r="D85" i="1" s="1"/>
  <c r="C83" i="1"/>
  <c r="D83" i="1" s="1"/>
  <c r="C81" i="1"/>
  <c r="D81" i="1" s="1"/>
  <c r="C80" i="1"/>
  <c r="D80" i="1" s="1"/>
  <c r="C75" i="1"/>
  <c r="D75" i="1" s="1"/>
  <c r="C73" i="1"/>
  <c r="D73" i="1" s="1"/>
  <c r="C69" i="1"/>
  <c r="D69" i="1" s="1"/>
  <c r="C67" i="1"/>
  <c r="D67" i="1" s="1"/>
  <c r="F5" i="31" l="1"/>
  <c r="B14" i="31" s="1"/>
  <c r="D230" i="8"/>
  <c r="D163" i="8" l="1"/>
  <c r="E163" i="8" s="1"/>
  <c r="G17" i="2" s="1"/>
  <c r="D162" i="8"/>
  <c r="E162" i="8" s="1"/>
  <c r="D153" i="8"/>
  <c r="D161" i="8" s="1"/>
  <c r="E161" i="8" s="1"/>
  <c r="D83" i="8"/>
  <c r="I6" i="8"/>
  <c r="C6" i="8"/>
  <c r="U252" i="7"/>
  <c r="U251" i="7"/>
  <c r="B250" i="7"/>
  <c r="U249" i="7"/>
  <c r="B229" i="7"/>
  <c r="R229" i="7" s="1"/>
  <c r="B225" i="7"/>
  <c r="R225" i="7" s="1"/>
  <c r="B224" i="7"/>
  <c r="R224" i="7" s="1"/>
  <c r="B221" i="7"/>
  <c r="R221" i="7" s="1"/>
  <c r="B218" i="7"/>
  <c r="R218" i="7" s="1"/>
  <c r="T198" i="7"/>
  <c r="T197" i="7"/>
  <c r="T196" i="7"/>
  <c r="T195" i="7"/>
  <c r="T194" i="7"/>
  <c r="T193" i="7"/>
  <c r="T192" i="7"/>
  <c r="T191" i="7"/>
  <c r="B190" i="7"/>
  <c r="T189" i="7"/>
  <c r="T188" i="7"/>
  <c r="T187" i="7"/>
  <c r="T186" i="7"/>
  <c r="T185" i="7"/>
  <c r="C166" i="7"/>
  <c r="C165" i="7"/>
  <c r="B164" i="7"/>
  <c r="C155" i="7"/>
  <c r="C153" i="7"/>
  <c r="D125" i="7"/>
  <c r="C125" i="7"/>
  <c r="B125" i="7"/>
  <c r="D122" i="7"/>
  <c r="C122" i="7"/>
  <c r="B122" i="7"/>
  <c r="D121" i="7"/>
  <c r="C121" i="7"/>
  <c r="B121" i="7"/>
  <c r="D120" i="7"/>
  <c r="C120" i="7"/>
  <c r="B120" i="7"/>
  <c r="D119" i="7"/>
  <c r="C119" i="7"/>
  <c r="B119" i="7"/>
  <c r="D105" i="7"/>
  <c r="C105" i="7"/>
  <c r="B105" i="7"/>
  <c r="D102" i="7"/>
  <c r="C102" i="7"/>
  <c r="B102" i="7"/>
  <c r="D101" i="7"/>
  <c r="C101" i="7"/>
  <c r="B101" i="7"/>
  <c r="D100" i="7"/>
  <c r="C100" i="7"/>
  <c r="B100" i="7"/>
  <c r="D99" i="7"/>
  <c r="C99" i="7"/>
  <c r="B99" i="7"/>
  <c r="D85" i="7"/>
  <c r="C85" i="7"/>
  <c r="B85" i="7"/>
  <c r="D82" i="7"/>
  <c r="C82" i="7"/>
  <c r="B82" i="7"/>
  <c r="D81" i="7"/>
  <c r="C81" i="7"/>
  <c r="B81" i="7"/>
  <c r="D80" i="7"/>
  <c r="C80" i="7"/>
  <c r="B80" i="7"/>
  <c r="D79" i="7"/>
  <c r="C79" i="7"/>
  <c r="B79" i="7"/>
  <c r="I58" i="7"/>
  <c r="I57" i="7"/>
  <c r="I42" i="7"/>
  <c r="I41" i="7"/>
  <c r="I39" i="7"/>
  <c r="H6" i="7"/>
  <c r="C6" i="7"/>
  <c r="H5" i="7"/>
  <c r="H4" i="7"/>
  <c r="L292" i="29" a="1"/>
  <c r="L292" i="29" s="1"/>
  <c r="L291" i="29" a="1"/>
  <c r="L291" i="29"/>
  <c r="L290" i="29" a="1"/>
  <c r="L290" i="29" s="1"/>
  <c r="L289" i="29" a="1"/>
  <c r="L289" i="29" s="1"/>
  <c r="L288" i="29" a="1"/>
  <c r="L288" i="29" s="1"/>
  <c r="L287" i="29" a="1"/>
  <c r="L287" i="29"/>
  <c r="L286" i="29" a="1"/>
  <c r="L286" i="29" s="1"/>
  <c r="L285" i="29" a="1"/>
  <c r="L285" i="29" s="1"/>
  <c r="L284" i="29" a="1"/>
  <c r="L284" i="29" s="1"/>
  <c r="L283" i="29" a="1"/>
  <c r="L283" i="29"/>
  <c r="L282" i="29" a="1"/>
  <c r="L282" i="29" s="1"/>
  <c r="L281" i="29" a="1"/>
  <c r="L281" i="29"/>
  <c r="L280" i="29" a="1"/>
  <c r="L280" i="29" s="1"/>
  <c r="L279" i="29" a="1"/>
  <c r="L279" i="29" s="1"/>
  <c r="L278" i="29" a="1"/>
  <c r="L278" i="29" s="1"/>
  <c r="L277" i="29" a="1"/>
  <c r="L277" i="29"/>
  <c r="L276" i="29" a="1"/>
  <c r="L276" i="29" s="1"/>
  <c r="L275" i="29" a="1"/>
  <c r="L275" i="29" s="1"/>
  <c r="L274" i="29" a="1"/>
  <c r="L274" i="29" s="1"/>
  <c r="L273" i="29" a="1"/>
  <c r="L273" i="29" s="1"/>
  <c r="L272" i="29" a="1"/>
  <c r="L272" i="29" s="1"/>
  <c r="L271" i="29" a="1"/>
  <c r="L271" i="29" s="1"/>
  <c r="L270" i="29" a="1"/>
  <c r="L270" i="29" s="1"/>
  <c r="L269" i="29" a="1"/>
  <c r="L269" i="29"/>
  <c r="L268" i="29" a="1"/>
  <c r="L268" i="29" s="1"/>
  <c r="L267" i="29" a="1"/>
  <c r="L267" i="29" s="1"/>
  <c r="L266" i="29" a="1"/>
  <c r="L266" i="29" s="1"/>
  <c r="L265" i="29" a="1"/>
  <c r="L265" i="29" s="1"/>
  <c r="L264" i="29" a="1"/>
  <c r="L264" i="29" s="1"/>
  <c r="L263" i="29" a="1"/>
  <c r="L263" i="29" s="1"/>
  <c r="L262" i="29" a="1"/>
  <c r="L262" i="29" s="1"/>
  <c r="L261" i="29" a="1"/>
  <c r="L261" i="29" s="1"/>
  <c r="L260" i="29" a="1"/>
  <c r="L260" i="29" s="1"/>
  <c r="L259" i="29" a="1"/>
  <c r="L259" i="29" s="1"/>
  <c r="L258" i="29" a="1"/>
  <c r="L258" i="29" s="1"/>
  <c r="L257" i="29" a="1"/>
  <c r="L257" i="29" s="1"/>
  <c r="L256" i="29" a="1"/>
  <c r="L256" i="29" s="1"/>
  <c r="L255" i="29" a="1"/>
  <c r="L255" i="29" s="1"/>
  <c r="L254" i="29" a="1"/>
  <c r="L254" i="29" s="1"/>
  <c r="L253" i="29" a="1"/>
  <c r="L253" i="29" s="1"/>
  <c r="L252" i="29" a="1"/>
  <c r="L252" i="29" s="1"/>
  <c r="L251" i="29" a="1"/>
  <c r="L251" i="29" s="1"/>
  <c r="L250" i="29" a="1"/>
  <c r="L250" i="29" s="1"/>
  <c r="L249" i="29" a="1"/>
  <c r="L249" i="29" s="1"/>
  <c r="L248" i="29" a="1"/>
  <c r="L248" i="29" s="1"/>
  <c r="L247" i="29" a="1"/>
  <c r="L247" i="29" s="1"/>
  <c r="L246" i="29" a="1"/>
  <c r="L246" i="29" s="1"/>
  <c r="L245" i="29" a="1"/>
  <c r="L245" i="29"/>
  <c r="L244" i="29" a="1"/>
  <c r="L244" i="29" s="1"/>
  <c r="L243" i="29" a="1"/>
  <c r="L243" i="29" s="1"/>
  <c r="L242" i="29" a="1"/>
  <c r="L242" i="29" s="1"/>
  <c r="L241" i="29" a="1"/>
  <c r="L241" i="29" s="1"/>
  <c r="L240" i="29" a="1"/>
  <c r="L240" i="29" s="1"/>
  <c r="L239" i="29" a="1"/>
  <c r="L239" i="29" s="1"/>
  <c r="L238" i="29" a="1"/>
  <c r="L238" i="29" s="1"/>
  <c r="L237" i="29" a="1"/>
  <c r="L237" i="29" s="1"/>
  <c r="L236" i="29" a="1"/>
  <c r="L236" i="29" s="1"/>
  <c r="L235" i="29" a="1"/>
  <c r="L235" i="29" s="1"/>
  <c r="L234" i="29" a="1"/>
  <c r="L234" i="29" s="1"/>
  <c r="L233" i="29" a="1"/>
  <c r="L233" i="29" s="1"/>
  <c r="L232" i="29" a="1"/>
  <c r="L232" i="29" s="1"/>
  <c r="L231" i="29" a="1"/>
  <c r="L231" i="29" s="1"/>
  <c r="L230" i="29" a="1"/>
  <c r="L230" i="29" s="1"/>
  <c r="L229" i="29" a="1"/>
  <c r="L229" i="29"/>
  <c r="L228" i="29" a="1"/>
  <c r="L228" i="29" s="1"/>
  <c r="L227" i="29" a="1"/>
  <c r="L227" i="29" s="1"/>
  <c r="L226" i="29" a="1"/>
  <c r="L226" i="29" s="1"/>
  <c r="L225" i="29" a="1"/>
  <c r="L225" i="29" s="1"/>
  <c r="L224" i="29" a="1"/>
  <c r="L224" i="29" s="1"/>
  <c r="L223" i="29" a="1"/>
  <c r="L223" i="29" s="1"/>
  <c r="L222" i="29" a="1"/>
  <c r="L222" i="29" s="1"/>
  <c r="L221" i="29" a="1"/>
  <c r="L221" i="29" s="1"/>
  <c r="L220" i="29" a="1"/>
  <c r="L220" i="29" s="1"/>
  <c r="L219" i="29" a="1"/>
  <c r="L219" i="29" s="1"/>
  <c r="L218" i="29" a="1"/>
  <c r="L218" i="29" s="1"/>
  <c r="L217" i="29" a="1"/>
  <c r="L217" i="29" s="1"/>
  <c r="L216" i="29" a="1"/>
  <c r="L216" i="29" s="1"/>
  <c r="L215" i="29" a="1"/>
  <c r="L215" i="29" s="1"/>
  <c r="L214" i="29" a="1"/>
  <c r="L214" i="29" s="1"/>
  <c r="L213" i="29" a="1"/>
  <c r="L213" i="29"/>
  <c r="L212" i="29" a="1"/>
  <c r="L212" i="29" s="1"/>
  <c r="L211" i="29" a="1"/>
  <c r="L211" i="29" s="1"/>
  <c r="L210" i="29" a="1"/>
  <c r="L210" i="29" s="1"/>
  <c r="L209" i="29" a="1"/>
  <c r="L209" i="29" s="1"/>
  <c r="L208" i="29" a="1"/>
  <c r="L208" i="29" s="1"/>
  <c r="L207" i="29" a="1"/>
  <c r="L207" i="29" s="1"/>
  <c r="L206" i="29" a="1"/>
  <c r="L206" i="29" s="1"/>
  <c r="L205" i="29" a="1"/>
  <c r="L205" i="29" s="1"/>
  <c r="L204" i="29" a="1"/>
  <c r="L204" i="29" s="1"/>
  <c r="L203" i="29" a="1"/>
  <c r="L203" i="29" s="1"/>
  <c r="L202" i="29" a="1"/>
  <c r="L202" i="29" s="1"/>
  <c r="L201" i="29" a="1"/>
  <c r="L201" i="29"/>
  <c r="L200" i="29" a="1"/>
  <c r="L200" i="29" s="1"/>
  <c r="L192" i="29" a="1"/>
  <c r="L192" i="29" s="1"/>
  <c r="L182" i="29" a="1"/>
  <c r="L182" i="29" s="1"/>
  <c r="L172" i="29" a="1"/>
  <c r="L172" i="29" s="1"/>
  <c r="L162" i="29" a="1"/>
  <c r="L162" i="29" s="1"/>
  <c r="L152" i="29" a="1"/>
  <c r="L152" i="29" s="1"/>
  <c r="L142" i="29" a="1"/>
  <c r="L142" i="29" s="1"/>
  <c r="L132" i="29" a="1"/>
  <c r="L132" i="29" s="1"/>
  <c r="L129" i="29" a="1"/>
  <c r="L129" i="29" s="1"/>
  <c r="L128" i="29" a="1"/>
  <c r="L128" i="29" s="1"/>
  <c r="L127" i="29" a="1"/>
  <c r="L127" i="29" s="1"/>
  <c r="L126" i="29" a="1"/>
  <c r="L126" i="29" s="1"/>
  <c r="L125" i="29" a="1"/>
  <c r="L125" i="29" s="1"/>
  <c r="L124" i="29" a="1"/>
  <c r="L124" i="29" s="1"/>
  <c r="L123" i="29" a="1"/>
  <c r="L123" i="29" s="1"/>
  <c r="L122" i="29" a="1"/>
  <c r="L122" i="29" s="1"/>
  <c r="L121" i="29" a="1"/>
  <c r="L121" i="29" s="1"/>
  <c r="L120" i="29" a="1"/>
  <c r="L120" i="29" s="1"/>
  <c r="L112" i="29" a="1"/>
  <c r="L112" i="29" s="1"/>
  <c r="L102" i="29" a="1"/>
  <c r="L102" i="29" s="1"/>
  <c r="L92" i="29" a="1"/>
  <c r="L92" i="29" s="1"/>
  <c r="L82" i="29" a="1"/>
  <c r="L82" i="29" s="1"/>
  <c r="L72" i="29" a="1"/>
  <c r="L72" i="29" s="1"/>
  <c r="L62" i="29" a="1"/>
  <c r="L62" i="29" s="1"/>
  <c r="L52" i="29" a="1"/>
  <c r="L52" i="29" s="1"/>
  <c r="L42" i="29" a="1"/>
  <c r="L42" i="29" s="1"/>
  <c r="D41" i="29"/>
  <c r="D40" i="29"/>
  <c r="L32" i="29" a="1"/>
  <c r="L32" i="29" s="1"/>
  <c r="L29" i="29" a="1"/>
  <c r="L29" i="29" s="1"/>
  <c r="L28" i="29" a="1"/>
  <c r="L28" i="29" s="1"/>
  <c r="L27" i="29" a="1"/>
  <c r="L27" i="29" s="1"/>
  <c r="L26" i="29" a="1"/>
  <c r="L26" i="29" s="1"/>
  <c r="L25" i="29" a="1"/>
  <c r="L25" i="29" s="1"/>
  <c r="L24" i="29" a="1"/>
  <c r="L24" i="29" s="1"/>
  <c r="L23" i="29" a="1"/>
  <c r="L23" i="29"/>
  <c r="L22" i="29" a="1"/>
  <c r="L22" i="29" s="1"/>
  <c r="L21" i="29" a="1"/>
  <c r="L21" i="29" s="1"/>
  <c r="L20" i="29" a="1"/>
  <c r="L20" i="29" s="1"/>
  <c r="I7" i="29"/>
  <c r="I6" i="29"/>
  <c r="C6" i="29"/>
  <c r="I5" i="29"/>
  <c r="L299" i="27" a="1"/>
  <c r="L299" i="27"/>
  <c r="L298" i="27" a="1"/>
  <c r="L298" i="27" s="1"/>
  <c r="L297" i="27" a="1"/>
  <c r="L297" i="27" s="1"/>
  <c r="L296" i="27" a="1"/>
  <c r="L296" i="27" s="1"/>
  <c r="L295" i="27" a="1"/>
  <c r="L295" i="27" s="1"/>
  <c r="L294" i="27" a="1"/>
  <c r="L294" i="27" s="1"/>
  <c r="L293" i="27" a="1"/>
  <c r="L293" i="27" s="1"/>
  <c r="L292" i="27" a="1"/>
  <c r="L292" i="27" s="1"/>
  <c r="L291" i="27" a="1"/>
  <c r="L291" i="27" s="1"/>
  <c r="L290" i="27" a="1"/>
  <c r="L290" i="27" s="1"/>
  <c r="L289" i="27" a="1"/>
  <c r="L289" i="27" s="1"/>
  <c r="L288" i="27" a="1"/>
  <c r="L288" i="27" s="1"/>
  <c r="L287" i="27" a="1"/>
  <c r="L287" i="27"/>
  <c r="L286" i="27" a="1"/>
  <c r="L286" i="27" s="1"/>
  <c r="L285" i="27" a="1"/>
  <c r="L285" i="27" s="1"/>
  <c r="L284" i="27" a="1"/>
  <c r="L284" i="27" s="1"/>
  <c r="L283" i="27" a="1"/>
  <c r="L283" i="27"/>
  <c r="L282" i="27" a="1"/>
  <c r="L282" i="27" s="1"/>
  <c r="L281" i="27" a="1"/>
  <c r="L281" i="27" s="1"/>
  <c r="L280" i="27" a="1"/>
  <c r="L280" i="27" s="1"/>
  <c r="L279" i="27" a="1"/>
  <c r="L279" i="27" s="1"/>
  <c r="L278" i="27" a="1"/>
  <c r="L278" i="27" s="1"/>
  <c r="L277" i="27" a="1"/>
  <c r="L277" i="27" s="1"/>
  <c r="L276" i="27" a="1"/>
  <c r="L276" i="27" s="1"/>
  <c r="L275" i="27" a="1"/>
  <c r="L275" i="27" s="1"/>
  <c r="L274" i="27" a="1"/>
  <c r="L274" i="27" s="1"/>
  <c r="L273" i="27" a="1"/>
  <c r="L273" i="27" s="1"/>
  <c r="L272" i="27" a="1"/>
  <c r="L272" i="27" s="1"/>
  <c r="L271" i="27" a="1"/>
  <c r="L271" i="27"/>
  <c r="L270" i="27" a="1"/>
  <c r="L270" i="27" s="1"/>
  <c r="L269" i="27" a="1"/>
  <c r="L269" i="27" s="1"/>
  <c r="L268" i="27" a="1"/>
  <c r="L268" i="27" s="1"/>
  <c r="L267" i="27" a="1"/>
  <c r="L267" i="27" s="1"/>
  <c r="L266" i="27" a="1"/>
  <c r="L266" i="27" s="1"/>
  <c r="L265" i="27" a="1"/>
  <c r="L265" i="27" s="1"/>
  <c r="L264" i="27" a="1"/>
  <c r="L264" i="27" s="1"/>
  <c r="L263" i="27" a="1"/>
  <c r="L263" i="27" s="1"/>
  <c r="L262" i="27" a="1"/>
  <c r="L262" i="27" s="1"/>
  <c r="L261" i="27" a="1"/>
  <c r="L261" i="27" s="1"/>
  <c r="L260" i="27" a="1"/>
  <c r="L260" i="27" s="1"/>
  <c r="L259" i="27" a="1"/>
  <c r="L259" i="27" s="1"/>
  <c r="L258" i="27" a="1"/>
  <c r="L258" i="27" s="1"/>
  <c r="L257" i="27" a="1"/>
  <c r="L257" i="27" s="1"/>
  <c r="L256" i="27" a="1"/>
  <c r="L256" i="27" s="1"/>
  <c r="L255" i="27" a="1"/>
  <c r="L255" i="27" s="1"/>
  <c r="L254" i="27" a="1"/>
  <c r="L254" i="27" s="1"/>
  <c r="L253" i="27" a="1"/>
  <c r="L253" i="27" s="1"/>
  <c r="L252" i="27" a="1"/>
  <c r="L252" i="27" s="1"/>
  <c r="L251" i="27" a="1"/>
  <c r="L251" i="27"/>
  <c r="L250" i="27" a="1"/>
  <c r="L250" i="27" s="1"/>
  <c r="L249" i="27" a="1"/>
  <c r="L249" i="27"/>
  <c r="L248" i="27" a="1"/>
  <c r="L248" i="27" s="1"/>
  <c r="L247" i="27" a="1"/>
  <c r="L247" i="27" s="1"/>
  <c r="L246" i="27" a="1"/>
  <c r="L246" i="27" s="1"/>
  <c r="L245" i="27" a="1"/>
  <c r="L245" i="27" s="1"/>
  <c r="L244" i="27" a="1"/>
  <c r="L244" i="27" s="1"/>
  <c r="L243" i="27" a="1"/>
  <c r="L243" i="27" s="1"/>
  <c r="L242" i="27" a="1"/>
  <c r="L242" i="27" s="1"/>
  <c r="L241" i="27" a="1"/>
  <c r="L241" i="27" s="1"/>
  <c r="L240" i="27" a="1"/>
  <c r="L240" i="27" s="1"/>
  <c r="L239" i="27" a="1"/>
  <c r="L239" i="27" s="1"/>
  <c r="L238" i="27" a="1"/>
  <c r="L238" i="27" s="1"/>
  <c r="L237" i="27" a="1"/>
  <c r="L237" i="27" s="1"/>
  <c r="L236" i="27" a="1"/>
  <c r="L236" i="27" s="1"/>
  <c r="L235" i="27" a="1"/>
  <c r="L235" i="27" s="1"/>
  <c r="L234" i="27" a="1"/>
  <c r="L234" i="27" s="1"/>
  <c r="L233" i="27" a="1"/>
  <c r="L233" i="27" s="1"/>
  <c r="L232" i="27" a="1"/>
  <c r="L232" i="27" s="1"/>
  <c r="L231" i="27" a="1"/>
  <c r="L231" i="27" s="1"/>
  <c r="L230" i="27" a="1"/>
  <c r="L230" i="27" s="1"/>
  <c r="L229" i="27" a="1"/>
  <c r="L229" i="27" s="1"/>
  <c r="L228" i="27" a="1"/>
  <c r="L228" i="27" s="1"/>
  <c r="L227" i="27" a="1"/>
  <c r="L227" i="27"/>
  <c r="L226" i="27" a="1"/>
  <c r="L226" i="27" s="1"/>
  <c r="L225" i="27" a="1"/>
  <c r="L225" i="27"/>
  <c r="L224" i="27" a="1"/>
  <c r="L224" i="27" s="1"/>
  <c r="L223" i="27" a="1"/>
  <c r="L223" i="27" s="1"/>
  <c r="L222" i="27" a="1"/>
  <c r="L222" i="27" s="1"/>
  <c r="L221" i="27" a="1"/>
  <c r="L221" i="27" s="1"/>
  <c r="L220" i="27" a="1"/>
  <c r="L220" i="27" s="1"/>
  <c r="L219" i="27" a="1"/>
  <c r="L219" i="27"/>
  <c r="L218" i="27" a="1"/>
  <c r="L218" i="27" s="1"/>
  <c r="L217" i="27" a="1"/>
  <c r="L217" i="27"/>
  <c r="L216" i="27" a="1"/>
  <c r="L216" i="27" s="1"/>
  <c r="L215" i="27" a="1"/>
  <c r="L215" i="27" s="1"/>
  <c r="L214" i="27" a="1"/>
  <c r="L214" i="27" s="1"/>
  <c r="L213" i="27" a="1"/>
  <c r="L213" i="27" s="1"/>
  <c r="L212" i="27" a="1"/>
  <c r="L212" i="27" s="1"/>
  <c r="L211" i="27" a="1"/>
  <c r="L211" i="27" s="1"/>
  <c r="L210" i="27" a="1"/>
  <c r="L210" i="27" s="1"/>
  <c r="L209" i="27" a="1"/>
  <c r="L209" i="27" s="1"/>
  <c r="L208" i="27" a="1"/>
  <c r="L208" i="27" s="1"/>
  <c r="L207" i="27" a="1"/>
  <c r="L207" i="27" s="1"/>
  <c r="L206" i="27" a="1"/>
  <c r="L206" i="27" s="1"/>
  <c r="L205" i="27" a="1"/>
  <c r="L205" i="27" s="1"/>
  <c r="L204" i="27" a="1"/>
  <c r="L204" i="27" s="1"/>
  <c r="L196" i="27" a="1"/>
  <c r="L196" i="27" s="1"/>
  <c r="L186" i="27" a="1"/>
  <c r="L186" i="27" s="1"/>
  <c r="L176" i="27" a="1"/>
  <c r="L176" i="27" s="1"/>
  <c r="L166" i="27" a="1"/>
  <c r="L166" i="27" s="1"/>
  <c r="L156" i="27" a="1"/>
  <c r="L156" i="27" s="1"/>
  <c r="L146" i="27" a="1"/>
  <c r="L146" i="27" s="1"/>
  <c r="L136" i="27" a="1"/>
  <c r="L136" i="27" s="1"/>
  <c r="L133" i="27" a="1"/>
  <c r="L133" i="27" s="1"/>
  <c r="L132" i="27" a="1"/>
  <c r="L132" i="27"/>
  <c r="L131" i="27" a="1"/>
  <c r="L131" i="27" s="1"/>
  <c r="L130" i="27" a="1"/>
  <c r="L130" i="27"/>
  <c r="L129" i="27" a="1"/>
  <c r="L129" i="27" s="1"/>
  <c r="L128" i="27" a="1"/>
  <c r="L128" i="27" s="1"/>
  <c r="L127" i="27" a="1"/>
  <c r="L127" i="27" s="1"/>
  <c r="L126" i="27" a="1"/>
  <c r="L126" i="27" s="1"/>
  <c r="L125" i="27" a="1"/>
  <c r="L125" i="27" s="1"/>
  <c r="L124" i="27" a="1"/>
  <c r="L124" i="27"/>
  <c r="L116" i="27" a="1"/>
  <c r="L116" i="27" s="1"/>
  <c r="L106" i="27" a="1"/>
  <c r="L106" i="27"/>
  <c r="L96" i="27" a="1"/>
  <c r="L96" i="27" s="1"/>
  <c r="L86" i="27" a="1"/>
  <c r="L86" i="27" s="1"/>
  <c r="L76" i="27" a="1"/>
  <c r="L76" i="27" s="1"/>
  <c r="L65" i="27" a="1"/>
  <c r="L65" i="27" s="1"/>
  <c r="L54" i="27" a="1"/>
  <c r="L54" i="27" s="1"/>
  <c r="L44" i="27" a="1"/>
  <c r="L44" i="27" s="1"/>
  <c r="L34" i="27" a="1"/>
  <c r="L34" i="27" s="1"/>
  <c r="L31" i="27" a="1"/>
  <c r="L31" i="27" s="1"/>
  <c r="L30" i="27" a="1"/>
  <c r="L30" i="27" s="1"/>
  <c r="L29" i="27" a="1"/>
  <c r="L29" i="27" s="1"/>
  <c r="L28" i="27" a="1"/>
  <c r="L28" i="27" s="1"/>
  <c r="L27" i="27" a="1"/>
  <c r="L27" i="27" s="1"/>
  <c r="L26" i="27" a="1"/>
  <c r="L26" i="27" s="1"/>
  <c r="L25" i="27" a="1"/>
  <c r="L25" i="27" s="1"/>
  <c r="L24" i="27" a="1"/>
  <c r="L24" i="27" s="1"/>
  <c r="L23" i="27" a="1"/>
  <c r="L23" i="27" s="1"/>
  <c r="L22" i="27" a="1"/>
  <c r="L22" i="27" s="1"/>
  <c r="I7" i="27"/>
  <c r="I6" i="27"/>
  <c r="C6" i="27"/>
  <c r="I5" i="27"/>
  <c r="L300" i="20" a="1"/>
  <c r="L300" i="20" s="1"/>
  <c r="L299" i="20" a="1"/>
  <c r="L299" i="20" s="1"/>
  <c r="L298" i="20" a="1"/>
  <c r="L298" i="20" s="1"/>
  <c r="L297" i="20" a="1"/>
  <c r="L297" i="20" s="1"/>
  <c r="L296" i="20" a="1"/>
  <c r="L296" i="20" s="1"/>
  <c r="L295" i="20" a="1"/>
  <c r="L295" i="20" s="1"/>
  <c r="L294" i="20" a="1"/>
  <c r="L294" i="20" s="1"/>
  <c r="L293" i="20" a="1"/>
  <c r="L293" i="20" s="1"/>
  <c r="L292" i="20" a="1"/>
  <c r="L292" i="20" s="1"/>
  <c r="L291" i="20" a="1"/>
  <c r="L291" i="20" s="1"/>
  <c r="L290" i="20" a="1"/>
  <c r="L290" i="20" s="1"/>
  <c r="L289" i="20" a="1"/>
  <c r="L289" i="20" s="1"/>
  <c r="L288" i="20" a="1"/>
  <c r="L288" i="20" s="1"/>
  <c r="L287" i="20" a="1"/>
  <c r="L287" i="20" s="1"/>
  <c r="L286" i="20" a="1"/>
  <c r="L286" i="20" s="1"/>
  <c r="L285" i="20" a="1"/>
  <c r="L285" i="20" s="1"/>
  <c r="L284" i="20" a="1"/>
  <c r="L284" i="20" s="1"/>
  <c r="L283" i="20" a="1"/>
  <c r="L283" i="20" s="1"/>
  <c r="L282" i="20" a="1"/>
  <c r="L282" i="20" s="1"/>
  <c r="L281" i="20" a="1"/>
  <c r="L281" i="20" s="1"/>
  <c r="L280" i="20" a="1"/>
  <c r="L280" i="20" s="1"/>
  <c r="L279" i="20" a="1"/>
  <c r="L279" i="20" s="1"/>
  <c r="L278" i="20" a="1"/>
  <c r="L278" i="20" s="1"/>
  <c r="L277" i="20" a="1"/>
  <c r="L277" i="20" s="1"/>
  <c r="L276" i="20" a="1"/>
  <c r="L276" i="20" s="1"/>
  <c r="L275" i="20" a="1"/>
  <c r="L275" i="20" s="1"/>
  <c r="L274" i="20" a="1"/>
  <c r="L274" i="20" s="1"/>
  <c r="L273" i="20" a="1"/>
  <c r="L273" i="20" s="1"/>
  <c r="L272" i="20" a="1"/>
  <c r="L272" i="20" s="1"/>
  <c r="L271" i="20" a="1"/>
  <c r="L271" i="20" s="1"/>
  <c r="L270" i="20" a="1"/>
  <c r="L270" i="20" s="1"/>
  <c r="L269" i="20" a="1"/>
  <c r="L269" i="20" s="1"/>
  <c r="L268" i="20" a="1"/>
  <c r="L268" i="20" s="1"/>
  <c r="L267" i="20" a="1"/>
  <c r="L267" i="20" s="1"/>
  <c r="L266" i="20" a="1"/>
  <c r="L266" i="20" s="1"/>
  <c r="L265" i="20" a="1"/>
  <c r="L265" i="20" s="1"/>
  <c r="L264" i="20" a="1"/>
  <c r="L264" i="20" s="1"/>
  <c r="L263" i="20" a="1"/>
  <c r="L263" i="20" s="1"/>
  <c r="L262" i="20" a="1"/>
  <c r="L262" i="20" s="1"/>
  <c r="L261" i="20" a="1"/>
  <c r="L261" i="20" s="1"/>
  <c r="L260" i="20" a="1"/>
  <c r="L260" i="20"/>
  <c r="L259" i="20" a="1"/>
  <c r="L259" i="20" s="1"/>
  <c r="L258" i="20" a="1"/>
  <c r="L258" i="20" s="1"/>
  <c r="L257" i="20" a="1"/>
  <c r="L257" i="20" s="1"/>
  <c r="L256" i="20" a="1"/>
  <c r="L256" i="20" s="1"/>
  <c r="L255" i="20" a="1"/>
  <c r="L255" i="20" s="1"/>
  <c r="L254" i="20" a="1"/>
  <c r="L254" i="20" s="1"/>
  <c r="L253" i="20" a="1"/>
  <c r="L253" i="20" s="1"/>
  <c r="L252" i="20" a="1"/>
  <c r="L252" i="20"/>
  <c r="L251" i="20" a="1"/>
  <c r="L251" i="20" s="1"/>
  <c r="L250" i="20" a="1"/>
  <c r="L250" i="20" s="1"/>
  <c r="L249" i="20" a="1"/>
  <c r="L249" i="20" s="1"/>
  <c r="L248" i="20" a="1"/>
  <c r="L248" i="20" s="1"/>
  <c r="L247" i="20" a="1"/>
  <c r="L247" i="20" s="1"/>
  <c r="L246" i="20" a="1"/>
  <c r="L246" i="20" s="1"/>
  <c r="L245" i="20" a="1"/>
  <c r="L245" i="20" s="1"/>
  <c r="L244" i="20" a="1"/>
  <c r="L244" i="20" s="1"/>
  <c r="L243" i="20" a="1"/>
  <c r="L243" i="20" s="1"/>
  <c r="L242" i="20" a="1"/>
  <c r="L242" i="20" s="1"/>
  <c r="L241" i="20" a="1"/>
  <c r="L241" i="20" s="1"/>
  <c r="L240" i="20" a="1"/>
  <c r="L240" i="20" s="1"/>
  <c r="L239" i="20" a="1"/>
  <c r="L239" i="20" s="1"/>
  <c r="L238" i="20" a="1"/>
  <c r="L238" i="20" s="1"/>
  <c r="L237" i="20" a="1"/>
  <c r="L237" i="20" s="1"/>
  <c r="L236" i="20" a="1"/>
  <c r="L236" i="20" s="1"/>
  <c r="L235" i="20" a="1"/>
  <c r="L235" i="20" s="1"/>
  <c r="L234" i="20" a="1"/>
  <c r="L234" i="20" s="1"/>
  <c r="L233" i="20" a="1"/>
  <c r="L233" i="20" s="1"/>
  <c r="L232" i="20" a="1"/>
  <c r="L232" i="20" s="1"/>
  <c r="L231" i="20" a="1"/>
  <c r="L231" i="20" s="1"/>
  <c r="L230" i="20" a="1"/>
  <c r="L230" i="20" s="1"/>
  <c r="L229" i="20" a="1"/>
  <c r="L229" i="20" s="1"/>
  <c r="L228" i="20" a="1"/>
  <c r="L228" i="20"/>
  <c r="L227" i="20" a="1"/>
  <c r="L227" i="20" s="1"/>
  <c r="L226" i="20" a="1"/>
  <c r="L226" i="20" s="1"/>
  <c r="L225" i="20" a="1"/>
  <c r="L225" i="20" s="1"/>
  <c r="L224" i="20" a="1"/>
  <c r="L224" i="20" s="1"/>
  <c r="L223" i="20" a="1"/>
  <c r="L223" i="20" s="1"/>
  <c r="L222" i="20" a="1"/>
  <c r="L222" i="20" s="1"/>
  <c r="L221" i="20" a="1"/>
  <c r="L221" i="20" s="1"/>
  <c r="L220" i="20" a="1"/>
  <c r="L220" i="20" s="1"/>
  <c r="L219" i="20" a="1"/>
  <c r="L219" i="20" s="1"/>
  <c r="L218" i="20" a="1"/>
  <c r="L218" i="20" s="1"/>
  <c r="L217" i="20" a="1"/>
  <c r="L217" i="20" s="1"/>
  <c r="L216" i="20" a="1"/>
  <c r="L216" i="20" s="1"/>
  <c r="L215" i="20" a="1"/>
  <c r="L215" i="20" s="1"/>
  <c r="L214" i="20" a="1"/>
  <c r="L214" i="20" s="1"/>
  <c r="L213" i="20" a="1"/>
  <c r="L213" i="20" s="1"/>
  <c r="L212" i="20" a="1"/>
  <c r="L212" i="20" s="1"/>
  <c r="L211" i="20" a="1"/>
  <c r="L211" i="20" s="1"/>
  <c r="L210" i="20" a="1"/>
  <c r="L210" i="20" s="1"/>
  <c r="L209" i="20" a="1"/>
  <c r="L209" i="20" s="1"/>
  <c r="L208" i="20" a="1"/>
  <c r="L208" i="20" s="1"/>
  <c r="L207" i="20" a="1"/>
  <c r="L207" i="20" s="1"/>
  <c r="L206" i="20" a="1"/>
  <c r="L206" i="20" s="1"/>
  <c r="L205" i="20" a="1"/>
  <c r="L205" i="20" s="1"/>
  <c r="L204" i="20" a="1"/>
  <c r="L204" i="20" s="1"/>
  <c r="L203" i="20" a="1"/>
  <c r="L203" i="20" s="1"/>
  <c r="L202" i="20" a="1"/>
  <c r="L202" i="20" s="1"/>
  <c r="L194" i="20" a="1"/>
  <c r="L194" i="20" s="1"/>
  <c r="L184" i="20" a="1"/>
  <c r="L184" i="20" s="1"/>
  <c r="L174" i="20" a="1"/>
  <c r="L174" i="20" s="1"/>
  <c r="L164" i="20" a="1"/>
  <c r="L164" i="20" s="1"/>
  <c r="L154" i="20" a="1"/>
  <c r="L154" i="20" s="1"/>
  <c r="L144" i="20" a="1"/>
  <c r="L144" i="20" s="1"/>
  <c r="L134" i="20" a="1"/>
  <c r="L134" i="20" s="1"/>
  <c r="L131" i="20" a="1"/>
  <c r="L131" i="20" s="1"/>
  <c r="L130" i="20" a="1"/>
  <c r="L130" i="20" s="1"/>
  <c r="L129" i="20" a="1"/>
  <c r="L129" i="20" s="1"/>
  <c r="L128" i="20" a="1"/>
  <c r="L128" i="20" s="1"/>
  <c r="L127" i="20" a="1"/>
  <c r="L127" i="20" s="1"/>
  <c r="L126" i="20" a="1"/>
  <c r="L126" i="20" s="1"/>
  <c r="L125" i="20" a="1"/>
  <c r="L125" i="20" s="1"/>
  <c r="L124" i="20" a="1"/>
  <c r="L124" i="20" s="1"/>
  <c r="L123" i="20" a="1"/>
  <c r="L123" i="20" s="1"/>
  <c r="L122" i="20" a="1"/>
  <c r="L122" i="20" s="1"/>
  <c r="L114" i="20" a="1"/>
  <c r="L114" i="20" s="1"/>
  <c r="L104" i="20" a="1"/>
  <c r="L104" i="20" s="1"/>
  <c r="L94" i="20" a="1"/>
  <c r="L94" i="20" s="1"/>
  <c r="L84" i="20" a="1"/>
  <c r="L84" i="20" s="1"/>
  <c r="L74" i="20" a="1"/>
  <c r="L74" i="20" s="1"/>
  <c r="I7" i="20"/>
  <c r="I6" i="20"/>
  <c r="C6" i="20"/>
  <c r="I5" i="20"/>
  <c r="L154" i="19" a="1"/>
  <c r="L154" i="19" s="1"/>
  <c r="L153" i="19" a="1"/>
  <c r="L153" i="19" s="1"/>
  <c r="L152" i="19" a="1"/>
  <c r="L152" i="19" s="1"/>
  <c r="L151" i="19" a="1"/>
  <c r="L151" i="19" s="1"/>
  <c r="L150" i="19" a="1"/>
  <c r="L150" i="19" s="1"/>
  <c r="L149" i="19" a="1"/>
  <c r="L149" i="19" s="1"/>
  <c r="L148" i="19" a="1"/>
  <c r="L148" i="19" s="1"/>
  <c r="L147" i="19" a="1"/>
  <c r="L147" i="19" s="1"/>
  <c r="L146" i="19" a="1"/>
  <c r="L146" i="19" s="1"/>
  <c r="L145" i="19" a="1"/>
  <c r="L145" i="19" s="1"/>
  <c r="L144" i="19" a="1"/>
  <c r="L144" i="19" s="1"/>
  <c r="L143" i="19" a="1"/>
  <c r="L143" i="19" s="1"/>
  <c r="L140" i="19" a="1"/>
  <c r="L140" i="19" s="1"/>
  <c r="L130" i="19" a="1"/>
  <c r="L130" i="19" s="1"/>
  <c r="L127" i="19" a="1"/>
  <c r="L127" i="19" s="1"/>
  <c r="L126" i="19" a="1"/>
  <c r="L126" i="19" s="1"/>
  <c r="L125" i="19" a="1"/>
  <c r="L125" i="19" s="1"/>
  <c r="L124" i="19" a="1"/>
  <c r="L124" i="19" s="1"/>
  <c r="L123" i="19" a="1"/>
  <c r="L123" i="19" s="1"/>
  <c r="L122" i="19" a="1"/>
  <c r="L122" i="19" s="1"/>
  <c r="L121" i="19" a="1"/>
  <c r="L121" i="19" s="1"/>
  <c r="L120" i="19" a="1"/>
  <c r="L120" i="19" s="1"/>
  <c r="L119" i="19" a="1"/>
  <c r="L119" i="19" s="1"/>
  <c r="L118" i="19" a="1"/>
  <c r="L118" i="19" s="1"/>
  <c r="L110" i="19" a="1"/>
  <c r="L110" i="19" s="1"/>
  <c r="L100" i="19" a="1"/>
  <c r="L100" i="19" s="1"/>
  <c r="L90" i="19" a="1"/>
  <c r="L90" i="19" s="1"/>
  <c r="L79" i="19" a="1"/>
  <c r="L79" i="19" s="1"/>
  <c r="D75" i="19"/>
  <c r="L73" i="19" a="1"/>
  <c r="L73" i="19" s="1"/>
  <c r="I7" i="19"/>
  <c r="I6" i="19"/>
  <c r="C6" i="19"/>
  <c r="I5" i="19"/>
  <c r="L227" i="18" a="1"/>
  <c r="L227" i="18" s="1"/>
  <c r="L226" i="18" a="1"/>
  <c r="L226" i="18" s="1"/>
  <c r="L225" i="18" a="1"/>
  <c r="L225" i="18" s="1"/>
  <c r="L224" i="18" a="1"/>
  <c r="L224" i="18" s="1"/>
  <c r="L223" i="18" a="1"/>
  <c r="L223" i="18" s="1"/>
  <c r="L222" i="18" a="1"/>
  <c r="L222" i="18" s="1"/>
  <c r="L221" i="18" a="1"/>
  <c r="L221" i="18" s="1"/>
  <c r="L220" i="18" a="1"/>
  <c r="L220" i="18" s="1"/>
  <c r="L219" i="18" a="1"/>
  <c r="L219" i="18" s="1"/>
  <c r="L218" i="18" a="1"/>
  <c r="L218" i="18" s="1"/>
  <c r="L217" i="18" a="1"/>
  <c r="L217" i="18" s="1"/>
  <c r="L216" i="18" a="1"/>
  <c r="L216" i="18" s="1"/>
  <c r="L215" i="18" a="1"/>
  <c r="L215" i="18" s="1"/>
  <c r="L214" i="18" a="1"/>
  <c r="L214" i="18" s="1"/>
  <c r="L213" i="18" a="1"/>
  <c r="L213" i="18" s="1"/>
  <c r="L212" i="18" a="1"/>
  <c r="L212" i="18" s="1"/>
  <c r="L211" i="18" a="1"/>
  <c r="L211" i="18" s="1"/>
  <c r="L210" i="18" a="1"/>
  <c r="L210" i="18" s="1"/>
  <c r="L209" i="18" a="1"/>
  <c r="L209" i="18" s="1"/>
  <c r="L208" i="18" a="1"/>
  <c r="L208" i="18" s="1"/>
  <c r="L207" i="18" a="1"/>
  <c r="L207" i="18" s="1"/>
  <c r="L206" i="18" a="1"/>
  <c r="L206" i="18" s="1"/>
  <c r="L205" i="18" a="1"/>
  <c r="L205" i="18" s="1"/>
  <c r="L204" i="18" a="1"/>
  <c r="L204" i="18" s="1"/>
  <c r="L203" i="18" a="1"/>
  <c r="L203" i="18" s="1"/>
  <c r="L202" i="18" a="1"/>
  <c r="L202" i="18" s="1"/>
  <c r="L201" i="18" a="1"/>
  <c r="L201" i="18" s="1"/>
  <c r="L200" i="18" a="1"/>
  <c r="L200" i="18" s="1"/>
  <c r="L199" i="18" a="1"/>
  <c r="L199" i="18" s="1"/>
  <c r="L198" i="18" a="1"/>
  <c r="L198" i="18" s="1"/>
  <c r="L197" i="18" a="1"/>
  <c r="L197" i="18" s="1"/>
  <c r="L196" i="18" a="1"/>
  <c r="L196" i="18" s="1"/>
  <c r="L195" i="18" a="1"/>
  <c r="L195" i="18" s="1"/>
  <c r="L194" i="18" a="1"/>
  <c r="L194" i="18" s="1"/>
  <c r="L193" i="18" a="1"/>
  <c r="L193" i="18" s="1"/>
  <c r="L192" i="18" a="1"/>
  <c r="L192" i="18" s="1"/>
  <c r="L191" i="18" a="1"/>
  <c r="L191" i="18" s="1"/>
  <c r="L190" i="18" a="1"/>
  <c r="L190" i="18" s="1"/>
  <c r="L189" i="18" a="1"/>
  <c r="L189" i="18" s="1"/>
  <c r="L188" i="18" a="1"/>
  <c r="L188" i="18" s="1"/>
  <c r="L187" i="18" a="1"/>
  <c r="L187" i="18" s="1"/>
  <c r="L186" i="18" a="1"/>
  <c r="L186" i="18" s="1"/>
  <c r="L185" i="18" a="1"/>
  <c r="L185" i="18" s="1"/>
  <c r="L184" i="18" a="1"/>
  <c r="L184" i="18" s="1"/>
  <c r="L183" i="18" a="1"/>
  <c r="L183" i="18" s="1"/>
  <c r="L182" i="18" a="1"/>
  <c r="L182" i="18" s="1"/>
  <c r="L181" i="18" a="1"/>
  <c r="L181" i="18" s="1"/>
  <c r="L180" i="18" a="1"/>
  <c r="L180" i="18" s="1"/>
  <c r="L179" i="18" a="1"/>
  <c r="L179" i="18" s="1"/>
  <c r="L178" i="18" a="1"/>
  <c r="L178" i="18" s="1"/>
  <c r="L177" i="18" a="1"/>
  <c r="L177" i="18" s="1"/>
  <c r="L176" i="18" a="1"/>
  <c r="L176" i="18" s="1"/>
  <c r="L175" i="18" a="1"/>
  <c r="L175" i="18" s="1"/>
  <c r="L174" i="18" a="1"/>
  <c r="L174" i="18" s="1"/>
  <c r="L173" i="18" a="1"/>
  <c r="L173" i="18" s="1"/>
  <c r="L172" i="18" a="1"/>
  <c r="L172" i="18" s="1"/>
  <c r="L171" i="18" a="1"/>
  <c r="L171" i="18" s="1"/>
  <c r="L170" i="18" a="1"/>
  <c r="L170" i="18" s="1"/>
  <c r="L169" i="18" a="1"/>
  <c r="L169" i="18" s="1"/>
  <c r="L168" i="18" a="1"/>
  <c r="L168" i="18" s="1"/>
  <c r="L167" i="18" a="1"/>
  <c r="L167" i="18" s="1"/>
  <c r="L166" i="18" a="1"/>
  <c r="L166" i="18" s="1"/>
  <c r="L165" i="18" a="1"/>
  <c r="L165" i="18" s="1"/>
  <c r="L164" i="18" a="1"/>
  <c r="L164" i="18" s="1"/>
  <c r="L163" i="18" a="1"/>
  <c r="L163" i="18" s="1"/>
  <c r="L162" i="18" a="1"/>
  <c r="L162" i="18" s="1"/>
  <c r="L161" i="18" a="1"/>
  <c r="L161" i="18" s="1"/>
  <c r="L160" i="18" a="1"/>
  <c r="L160" i="18" s="1"/>
  <c r="L159" i="18" a="1"/>
  <c r="L159" i="18" s="1"/>
  <c r="L158" i="18" a="1"/>
  <c r="L158" i="18" s="1"/>
  <c r="L157" i="18" a="1"/>
  <c r="L157" i="18" s="1"/>
  <c r="L156" i="18" a="1"/>
  <c r="L156" i="18" s="1"/>
  <c r="L155" i="18" a="1"/>
  <c r="L155" i="18" s="1"/>
  <c r="L154" i="18" a="1"/>
  <c r="L154" i="18" s="1"/>
  <c r="L153" i="18" a="1"/>
  <c r="L153" i="18" s="1"/>
  <c r="L152" i="18" a="1"/>
  <c r="L152" i="18" s="1"/>
  <c r="L144" i="18" a="1"/>
  <c r="L144" i="18" s="1"/>
  <c r="L134" i="18" a="1"/>
  <c r="L134" i="18" s="1"/>
  <c r="L131" i="18" a="1"/>
  <c r="L131" i="18" s="1"/>
  <c r="L130" i="18" a="1"/>
  <c r="L130" i="18" s="1"/>
  <c r="L129" i="18" a="1"/>
  <c r="L129" i="18" s="1"/>
  <c r="L128" i="18" a="1"/>
  <c r="L128" i="18" s="1"/>
  <c r="L127" i="18" a="1"/>
  <c r="L127" i="18" s="1"/>
  <c r="L126" i="18" a="1"/>
  <c r="L126" i="18" s="1"/>
  <c r="L125" i="18" a="1"/>
  <c r="L125" i="18" s="1"/>
  <c r="L124" i="18" a="1"/>
  <c r="L124" i="18" s="1"/>
  <c r="L123" i="18" a="1"/>
  <c r="L123" i="18" s="1"/>
  <c r="L122" i="18" a="1"/>
  <c r="L122" i="18" s="1"/>
  <c r="L114" i="18" a="1"/>
  <c r="L114" i="18" s="1"/>
  <c r="L104" i="18" a="1"/>
  <c r="L104" i="18" s="1"/>
  <c r="L93" i="18" a="1"/>
  <c r="L93" i="18" s="1"/>
  <c r="L83" i="18" a="1"/>
  <c r="L83" i="18" s="1"/>
  <c r="L73" i="18" a="1"/>
  <c r="L73" i="18" s="1"/>
  <c r="L63" i="18" a="1"/>
  <c r="L63" i="18" s="1"/>
  <c r="L53" i="18" a="1"/>
  <c r="L53" i="18" s="1"/>
  <c r="L43" i="18" a="1"/>
  <c r="L43" i="18" s="1"/>
  <c r="L33" i="18" a="1"/>
  <c r="L33" i="18" s="1"/>
  <c r="L30" i="18" a="1"/>
  <c r="L30" i="18" s="1"/>
  <c r="L29" i="18" a="1"/>
  <c r="L29" i="18" s="1"/>
  <c r="L28" i="18" a="1"/>
  <c r="L28" i="18" s="1"/>
  <c r="L27" i="18" a="1"/>
  <c r="L27" i="18" s="1"/>
  <c r="L25" i="18" a="1"/>
  <c r="L25" i="18" s="1"/>
  <c r="L24" i="18" a="1"/>
  <c r="L24" i="18" s="1"/>
  <c r="L23" i="18" a="1"/>
  <c r="L23" i="18" s="1"/>
  <c r="L22" i="18" a="1"/>
  <c r="L22" i="18" s="1"/>
  <c r="L21" i="18" a="1"/>
  <c r="L21" i="18" s="1"/>
  <c r="L20" i="18" a="1"/>
  <c r="L20" i="18" s="1"/>
  <c r="I7" i="18"/>
  <c r="I6" i="18"/>
  <c r="C6" i="18"/>
  <c r="I5" i="18"/>
  <c r="L286" i="17" a="1"/>
  <c r="L286" i="17" s="1"/>
  <c r="L285" i="17" a="1"/>
  <c r="L285" i="17" s="1"/>
  <c r="L284" i="17" a="1"/>
  <c r="L284" i="17" s="1"/>
  <c r="D284" i="17"/>
  <c r="L283" i="17" a="1"/>
  <c r="L283" i="17" s="1"/>
  <c r="L282" i="17" a="1"/>
  <c r="L282" i="17" s="1"/>
  <c r="L281" i="17" a="1"/>
  <c r="L281" i="17" s="1"/>
  <c r="L280" i="17" a="1"/>
  <c r="L280" i="17" s="1"/>
  <c r="D280" i="17"/>
  <c r="L279" i="17" a="1"/>
  <c r="L279" i="17" s="1"/>
  <c r="L278" i="17" a="1"/>
  <c r="L278" i="17" s="1"/>
  <c r="L277" i="17" a="1"/>
  <c r="L277" i="17" s="1"/>
  <c r="L276" i="17" a="1"/>
  <c r="L276" i="17" s="1"/>
  <c r="L275" i="17" a="1"/>
  <c r="L275" i="17" s="1"/>
  <c r="L274" i="17" a="1"/>
  <c r="L274" i="17" s="1"/>
  <c r="L273" i="17" a="1"/>
  <c r="L273" i="17" s="1"/>
  <c r="L272" i="17" a="1"/>
  <c r="L272" i="17" s="1"/>
  <c r="L271" i="17" a="1"/>
  <c r="L271" i="17" s="1"/>
  <c r="L270" i="17" a="1"/>
  <c r="L270" i="17" s="1"/>
  <c r="L269" i="17" a="1"/>
  <c r="L269" i="17" s="1"/>
  <c r="L268" i="17" a="1"/>
  <c r="L268" i="17" s="1"/>
  <c r="L267" i="17" a="1"/>
  <c r="L267" i="17" s="1"/>
  <c r="L266" i="17" a="1"/>
  <c r="L266" i="17" s="1"/>
  <c r="L265" i="17" a="1"/>
  <c r="L265" i="17" s="1"/>
  <c r="L264" i="17" a="1"/>
  <c r="L264" i="17" s="1"/>
  <c r="L263" i="17" a="1"/>
  <c r="L263" i="17" s="1"/>
  <c r="L262" i="17" a="1"/>
  <c r="L262" i="17" s="1"/>
  <c r="L261" i="17" a="1"/>
  <c r="L261" i="17" s="1"/>
  <c r="L260" i="17" a="1"/>
  <c r="L260" i="17" s="1"/>
  <c r="L259" i="17" a="1"/>
  <c r="L259" i="17" s="1"/>
  <c r="L258" i="17" a="1"/>
  <c r="L258" i="17" s="1"/>
  <c r="L257" i="17" a="1"/>
  <c r="L257" i="17" s="1"/>
  <c r="L256" i="17" a="1"/>
  <c r="L256" i="17" s="1"/>
  <c r="L255" i="17" a="1"/>
  <c r="L255" i="17" s="1"/>
  <c r="L254" i="17" a="1"/>
  <c r="L254" i="17" s="1"/>
  <c r="L253" i="17" a="1"/>
  <c r="L253" i="17" s="1"/>
  <c r="L252" i="17" a="1"/>
  <c r="L252" i="17" s="1"/>
  <c r="L251" i="17" a="1"/>
  <c r="L251" i="17" s="1"/>
  <c r="L250" i="17" a="1"/>
  <c r="L250" i="17" s="1"/>
  <c r="L249" i="17" a="1"/>
  <c r="L249" i="17" s="1"/>
  <c r="L248" i="17" a="1"/>
  <c r="L248" i="17" s="1"/>
  <c r="L247" i="17" a="1"/>
  <c r="L247" i="17" s="1"/>
  <c r="L246" i="17" a="1"/>
  <c r="L246" i="17" s="1"/>
  <c r="L245" i="17" a="1"/>
  <c r="L245" i="17" s="1"/>
  <c r="L244" i="17" a="1"/>
  <c r="L244" i="17" s="1"/>
  <c r="L243" i="17" a="1"/>
  <c r="L243" i="17" s="1"/>
  <c r="L242" i="17" a="1"/>
  <c r="L242" i="17" s="1"/>
  <c r="L241" i="17" a="1"/>
  <c r="L241" i="17" s="1"/>
  <c r="L240" i="17" a="1"/>
  <c r="L240" i="17" s="1"/>
  <c r="L239" i="17" a="1"/>
  <c r="L239" i="17" s="1"/>
  <c r="L238" i="17" a="1"/>
  <c r="L238" i="17" s="1"/>
  <c r="L237" i="17" a="1"/>
  <c r="L237" i="17" s="1"/>
  <c r="L236" i="17" a="1"/>
  <c r="L236" i="17" s="1"/>
  <c r="L235" i="17" a="1"/>
  <c r="L235" i="17" s="1"/>
  <c r="L234" i="17" a="1"/>
  <c r="L234" i="17" s="1"/>
  <c r="L233" i="17" a="1"/>
  <c r="L233" i="17" s="1"/>
  <c r="L232" i="17" a="1"/>
  <c r="L232" i="17" s="1"/>
  <c r="L231" i="17" a="1"/>
  <c r="L231" i="17" s="1"/>
  <c r="L230" i="17" a="1"/>
  <c r="L230" i="17" s="1"/>
  <c r="L229" i="17" a="1"/>
  <c r="L229" i="17" s="1"/>
  <c r="L227" i="17" a="1"/>
  <c r="L227" i="17" s="1"/>
  <c r="L226" i="17" a="1"/>
  <c r="L226" i="17" s="1"/>
  <c r="L225" i="17" a="1"/>
  <c r="L225" i="17" s="1"/>
  <c r="L224" i="17" a="1"/>
  <c r="L224" i="17" s="1"/>
  <c r="L223" i="17" a="1"/>
  <c r="L223" i="17" s="1"/>
  <c r="L222" i="17" a="1"/>
  <c r="L222" i="17" s="1"/>
  <c r="L221" i="17" a="1"/>
  <c r="L221" i="17" s="1"/>
  <c r="L220" i="17" a="1"/>
  <c r="L220" i="17" s="1"/>
  <c r="L219" i="17" a="1"/>
  <c r="L219" i="17" s="1"/>
  <c r="L218" i="17" a="1"/>
  <c r="L218" i="17" s="1"/>
  <c r="L217" i="17" a="1"/>
  <c r="L217" i="17" s="1"/>
  <c r="L216" i="17" a="1"/>
  <c r="L216" i="17" s="1"/>
  <c r="L215" i="17" a="1"/>
  <c r="L215" i="17" s="1"/>
  <c r="L214" i="17" a="1"/>
  <c r="L214" i="17" s="1"/>
  <c r="L213" i="17" a="1"/>
  <c r="L213" i="17" s="1"/>
  <c r="L212" i="17" a="1"/>
  <c r="L212" i="17" s="1"/>
  <c r="L211" i="17" a="1"/>
  <c r="L211" i="17" s="1"/>
  <c r="L210" i="17" a="1"/>
  <c r="L210" i="17" s="1"/>
  <c r="L209" i="17" a="1"/>
  <c r="L209" i="17" s="1"/>
  <c r="L208" i="17" a="1"/>
  <c r="L208" i="17" s="1"/>
  <c r="L207" i="17" a="1"/>
  <c r="L207" i="17" s="1"/>
  <c r="L206" i="17" a="1"/>
  <c r="L206" i="17" s="1"/>
  <c r="L205" i="17" a="1"/>
  <c r="L205" i="17" s="1"/>
  <c r="L204" i="17" a="1"/>
  <c r="L204" i="17" s="1"/>
  <c r="L203" i="17" a="1"/>
  <c r="L203" i="17" s="1"/>
  <c r="L202" i="17" a="1"/>
  <c r="L202" i="17" s="1"/>
  <c r="L194" i="17" a="1"/>
  <c r="L194" i="17" s="1"/>
  <c r="L184" i="17" a="1"/>
  <c r="L184" i="17" s="1"/>
  <c r="L174" i="17" a="1"/>
  <c r="L174" i="17" s="1"/>
  <c r="L164" i="17" a="1"/>
  <c r="L164" i="17" s="1"/>
  <c r="L152" i="17" a="1"/>
  <c r="L152" i="17" s="1"/>
  <c r="D147" i="17"/>
  <c r="L146" i="17" a="1"/>
  <c r="L146" i="17" s="1"/>
  <c r="L136" i="17" a="1"/>
  <c r="L136" i="17" s="1"/>
  <c r="L133" i="17" a="1"/>
  <c r="L133" i="17" s="1"/>
  <c r="L132" i="17" a="1"/>
  <c r="L132" i="17" s="1"/>
  <c r="L131" i="17" a="1"/>
  <c r="L131" i="17" s="1"/>
  <c r="L130" i="17" a="1"/>
  <c r="L130" i="17" s="1"/>
  <c r="L129" i="17" a="1"/>
  <c r="L129" i="17" s="1"/>
  <c r="L128" i="17" a="1"/>
  <c r="L128" i="17" s="1"/>
  <c r="L127" i="17" a="1"/>
  <c r="L127" i="17" s="1"/>
  <c r="L126" i="17" a="1"/>
  <c r="L126" i="17" s="1"/>
  <c r="L125" i="17" a="1"/>
  <c r="L125" i="17" s="1"/>
  <c r="L124" i="17" a="1"/>
  <c r="L124" i="17" s="1"/>
  <c r="L116" i="17" a="1"/>
  <c r="L116" i="17" s="1"/>
  <c r="L106" i="17" a="1"/>
  <c r="L106" i="17" s="1"/>
  <c r="L96" i="17" a="1"/>
  <c r="L96" i="17" s="1"/>
  <c r="L85" i="17" a="1"/>
  <c r="L85" i="17" s="1"/>
  <c r="L75" i="17" a="1"/>
  <c r="L75" i="17" s="1"/>
  <c r="L65" i="17" a="1"/>
  <c r="L65" i="17" s="1"/>
  <c r="L55" i="17" a="1"/>
  <c r="L55" i="17" s="1"/>
  <c r="L45" i="17" a="1"/>
  <c r="L45" i="17" s="1"/>
  <c r="L35" i="17" a="1"/>
  <c r="L35" i="17" s="1"/>
  <c r="L32" i="17" a="1"/>
  <c r="L32" i="17" s="1"/>
  <c r="L31" i="17" a="1"/>
  <c r="L31" i="17" s="1"/>
  <c r="L30" i="17" a="1"/>
  <c r="L30" i="17" s="1"/>
  <c r="L29" i="17" a="1"/>
  <c r="L29" i="17" s="1"/>
  <c r="L28" i="17" a="1"/>
  <c r="L28" i="17" s="1"/>
  <c r="L27" i="17" a="1"/>
  <c r="L27" i="17" s="1"/>
  <c r="L25" i="17" a="1"/>
  <c r="L25" i="17" s="1"/>
  <c r="L24" i="17" a="1"/>
  <c r="L24" i="17" s="1"/>
  <c r="L23" i="17" a="1"/>
  <c r="L23" i="17" s="1"/>
  <c r="L22" i="17" a="1"/>
  <c r="L22" i="17" s="1"/>
  <c r="B14" i="17"/>
  <c r="I7" i="17"/>
  <c r="I6" i="17"/>
  <c r="C6" i="17"/>
  <c r="I5" i="17"/>
  <c r="L222" i="16" a="1"/>
  <c r="L222" i="16" s="1"/>
  <c r="L221" i="16" a="1"/>
  <c r="L221" i="16" s="1"/>
  <c r="L220" i="16" a="1"/>
  <c r="L220" i="16" s="1"/>
  <c r="L219" i="16" a="1"/>
  <c r="L219" i="16" s="1"/>
  <c r="L218" i="16" a="1"/>
  <c r="L218" i="16" s="1"/>
  <c r="L217" i="16" a="1"/>
  <c r="L217" i="16" s="1"/>
  <c r="L216" i="16" a="1"/>
  <c r="L216" i="16" s="1"/>
  <c r="L215" i="16" a="1"/>
  <c r="L215" i="16" s="1"/>
  <c r="L214" i="16" a="1"/>
  <c r="L214" i="16" s="1"/>
  <c r="L213" i="16" a="1"/>
  <c r="L213" i="16" s="1"/>
  <c r="L212" i="16" a="1"/>
  <c r="L212" i="16" s="1"/>
  <c r="L211" i="16" a="1"/>
  <c r="L211" i="16" s="1"/>
  <c r="L210" i="16" a="1"/>
  <c r="L210" i="16" s="1"/>
  <c r="L209" i="16" a="1"/>
  <c r="L209" i="16" s="1"/>
  <c r="L208" i="16" a="1"/>
  <c r="L208" i="16" s="1"/>
  <c r="L207" i="16" a="1"/>
  <c r="L207" i="16" s="1"/>
  <c r="L206" i="16" a="1"/>
  <c r="L206" i="16" s="1"/>
  <c r="L205" i="16" a="1"/>
  <c r="L205" i="16" s="1"/>
  <c r="L204" i="16" a="1"/>
  <c r="L204" i="16" s="1"/>
  <c r="L203" i="16" a="1"/>
  <c r="L203" i="16" s="1"/>
  <c r="L202" i="16" a="1"/>
  <c r="L202" i="16" s="1"/>
  <c r="L201" i="16" a="1"/>
  <c r="L201" i="16" s="1"/>
  <c r="L200" i="16" a="1"/>
  <c r="L200" i="16" s="1"/>
  <c r="L199" i="16" a="1"/>
  <c r="L199" i="16" s="1"/>
  <c r="L198" i="16" a="1"/>
  <c r="L198" i="16" s="1"/>
  <c r="L197" i="16" a="1"/>
  <c r="L197" i="16" s="1"/>
  <c r="L196" i="16" a="1"/>
  <c r="L196" i="16" s="1"/>
  <c r="L195" i="16" a="1"/>
  <c r="L195" i="16" s="1"/>
  <c r="L194" i="16" a="1"/>
  <c r="L194" i="16" s="1"/>
  <c r="L193" i="16" a="1"/>
  <c r="L193" i="16" s="1"/>
  <c r="L192" i="16" a="1"/>
  <c r="L192" i="16" s="1"/>
  <c r="L191" i="16" a="1"/>
  <c r="L191" i="16" s="1"/>
  <c r="L190" i="16" a="1"/>
  <c r="L190" i="16" s="1"/>
  <c r="L189" i="16" a="1"/>
  <c r="L189" i="16" s="1"/>
  <c r="L188" i="16" a="1"/>
  <c r="L188" i="16" s="1"/>
  <c r="L187" i="16" a="1"/>
  <c r="L187" i="16" s="1"/>
  <c r="L186" i="16" a="1"/>
  <c r="L186" i="16" s="1"/>
  <c r="L185" i="16" a="1"/>
  <c r="L185" i="16" s="1"/>
  <c r="L184" i="16" a="1"/>
  <c r="L184" i="16" s="1"/>
  <c r="L183" i="16" a="1"/>
  <c r="L183" i="16" s="1"/>
  <c r="L182" i="16" a="1"/>
  <c r="L182" i="16" s="1"/>
  <c r="L181" i="16" a="1"/>
  <c r="L181" i="16" s="1"/>
  <c r="L180" i="16" a="1"/>
  <c r="L180" i="16" s="1"/>
  <c r="L179" i="16" a="1"/>
  <c r="L179" i="16" s="1"/>
  <c r="L178" i="16" a="1"/>
  <c r="L178" i="16" s="1"/>
  <c r="L177" i="16" a="1"/>
  <c r="L177" i="16" s="1"/>
  <c r="L176" i="16" a="1"/>
  <c r="L176" i="16" s="1"/>
  <c r="L175" i="16" a="1"/>
  <c r="L175" i="16" s="1"/>
  <c r="L174" i="16" a="1"/>
  <c r="L174" i="16" s="1"/>
  <c r="L173" i="16" a="1"/>
  <c r="L173" i="16" s="1"/>
  <c r="L172" i="16" a="1"/>
  <c r="L172" i="16" s="1"/>
  <c r="L171" i="16" a="1"/>
  <c r="L171" i="16" s="1"/>
  <c r="L170" i="16" a="1"/>
  <c r="L170" i="16" s="1"/>
  <c r="L169" i="16" a="1"/>
  <c r="L169" i="16" s="1"/>
  <c r="L168" i="16" a="1"/>
  <c r="L168" i="16" s="1"/>
  <c r="L167" i="16" a="1"/>
  <c r="L167" i="16" s="1"/>
  <c r="L166" i="16" a="1"/>
  <c r="L166" i="16" s="1"/>
  <c r="L165" i="16" a="1"/>
  <c r="L165" i="16" s="1"/>
  <c r="L164" i="16" a="1"/>
  <c r="L164" i="16" s="1"/>
  <c r="L163" i="16" a="1"/>
  <c r="L163" i="16" s="1"/>
  <c r="L162" i="16" a="1"/>
  <c r="L162" i="16" s="1"/>
  <c r="L161" i="16" a="1"/>
  <c r="L161" i="16" s="1"/>
  <c r="L160" i="16" a="1"/>
  <c r="L160" i="16" s="1"/>
  <c r="L159" i="16" a="1"/>
  <c r="L159" i="16" s="1"/>
  <c r="L158" i="16" a="1"/>
  <c r="L158" i="16" s="1"/>
  <c r="L157" i="16" a="1"/>
  <c r="L157" i="16" s="1"/>
  <c r="L156" i="16" a="1"/>
  <c r="L156" i="16" s="1"/>
  <c r="L155" i="16" a="1"/>
  <c r="L155" i="16" s="1"/>
  <c r="L154" i="16" a="1"/>
  <c r="L154" i="16" s="1"/>
  <c r="L153" i="16" a="1"/>
  <c r="L153" i="16" s="1"/>
  <c r="L152" i="16" a="1"/>
  <c r="L152" i="16" s="1"/>
  <c r="L151" i="16" a="1"/>
  <c r="L151" i="16" s="1"/>
  <c r="L150" i="16" a="1"/>
  <c r="L150" i="16" s="1"/>
  <c r="L149" i="16" a="1"/>
  <c r="L149" i="16" s="1"/>
  <c r="L148" i="16" a="1"/>
  <c r="L148" i="16" s="1"/>
  <c r="L147" i="16" a="1"/>
  <c r="L147" i="16" s="1"/>
  <c r="L146" i="16" a="1"/>
  <c r="L146" i="16" s="1"/>
  <c r="L145" i="16" a="1"/>
  <c r="L145" i="16" s="1"/>
  <c r="L144" i="16" a="1"/>
  <c r="L144" i="16" s="1"/>
  <c r="L143" i="16" a="1"/>
  <c r="L143" i="16" s="1"/>
  <c r="L142" i="16" a="1"/>
  <c r="L142" i="16" s="1"/>
  <c r="L141" i="16" a="1"/>
  <c r="L141" i="16" s="1"/>
  <c r="L140" i="16" a="1"/>
  <c r="L140" i="16" s="1"/>
  <c r="L139" i="16" a="1"/>
  <c r="L139" i="16" s="1"/>
  <c r="L138" i="16" a="1"/>
  <c r="L138" i="16" s="1"/>
  <c r="L137" i="16" a="1"/>
  <c r="L137" i="16" s="1"/>
  <c r="L136" i="16" a="1"/>
  <c r="L136" i="16" s="1"/>
  <c r="L135" i="16" a="1"/>
  <c r="L135" i="16" s="1"/>
  <c r="L134" i="16" a="1"/>
  <c r="L134" i="16" s="1"/>
  <c r="L133" i="16" a="1"/>
  <c r="L133" i="16" s="1"/>
  <c r="L132" i="16" a="1"/>
  <c r="L132" i="16" s="1"/>
  <c r="L131" i="16" a="1"/>
  <c r="L131" i="16" s="1"/>
  <c r="L130" i="16" a="1"/>
  <c r="L130" i="16" s="1"/>
  <c r="L129" i="16" a="1"/>
  <c r="L129" i="16" s="1"/>
  <c r="L128" i="16" a="1"/>
  <c r="L128" i="16" s="1"/>
  <c r="L120" i="16" a="1"/>
  <c r="L120" i="16" s="1"/>
  <c r="L110" i="16" a="1"/>
  <c r="L110" i="16" s="1"/>
  <c r="L100" i="16" a="1"/>
  <c r="L100" i="16" s="1"/>
  <c r="L90" i="16" a="1"/>
  <c r="L90" i="16" s="1"/>
  <c r="L80" i="16" a="1"/>
  <c r="L80" i="16" s="1"/>
  <c r="D74" i="16"/>
  <c r="C58" i="7" s="1"/>
  <c r="L73" i="16" a="1"/>
  <c r="L73" i="16" s="1"/>
  <c r="L63" i="16" a="1"/>
  <c r="L63" i="16" s="1"/>
  <c r="L53" i="16" a="1"/>
  <c r="L53" i="16" s="1"/>
  <c r="L43" i="16" a="1"/>
  <c r="L43" i="16" s="1"/>
  <c r="L33" i="16" a="1"/>
  <c r="L33" i="16" s="1"/>
  <c r="L30" i="16" a="1"/>
  <c r="L30" i="16" s="1"/>
  <c r="L29" i="16" a="1"/>
  <c r="L29" i="16" s="1"/>
  <c r="L28" i="16" a="1"/>
  <c r="L28" i="16" s="1"/>
  <c r="L27" i="16" a="1"/>
  <c r="L27" i="16" s="1"/>
  <c r="L26" i="16" a="1"/>
  <c r="L26" i="16" s="1"/>
  <c r="L25" i="16" a="1"/>
  <c r="L25" i="16" s="1"/>
  <c r="L24" i="16" a="1"/>
  <c r="L24" i="16" s="1"/>
  <c r="L23" i="16" a="1"/>
  <c r="L23" i="16" s="1"/>
  <c r="L21" i="16" a="1"/>
  <c r="L21" i="16" s="1"/>
  <c r="L20" i="16" a="1"/>
  <c r="L20" i="16" s="1"/>
  <c r="I7" i="16"/>
  <c r="I6" i="16"/>
  <c r="C6" i="16"/>
  <c r="I5" i="16"/>
  <c r="L298" i="15" a="1"/>
  <c r="L298" i="15" s="1"/>
  <c r="L297" i="15" a="1"/>
  <c r="L297" i="15"/>
  <c r="L296" i="15" a="1"/>
  <c r="L296" i="15" s="1"/>
  <c r="L295" i="15" a="1"/>
  <c r="L295" i="15" s="1"/>
  <c r="L294" i="15" a="1"/>
  <c r="L294" i="15" s="1"/>
  <c r="L293" i="15" a="1"/>
  <c r="L293" i="15" s="1"/>
  <c r="L292" i="15" a="1"/>
  <c r="L292" i="15" s="1"/>
  <c r="L291" i="15" a="1"/>
  <c r="L291" i="15"/>
  <c r="L290" i="15" a="1"/>
  <c r="L290" i="15" s="1"/>
  <c r="L289" i="15" a="1"/>
  <c r="L289" i="15"/>
  <c r="L288" i="15" a="1"/>
  <c r="L288" i="15" s="1"/>
  <c r="L287" i="15" a="1"/>
  <c r="L287" i="15" s="1"/>
  <c r="L286" i="15" a="1"/>
  <c r="L286" i="15" s="1"/>
  <c r="L285" i="15" a="1"/>
  <c r="L285" i="15"/>
  <c r="L284" i="15" a="1"/>
  <c r="L284" i="15" s="1"/>
  <c r="L283" i="15" a="1"/>
  <c r="L283" i="15"/>
  <c r="L282" i="15" a="1"/>
  <c r="L282" i="15" s="1"/>
  <c r="L281" i="15" a="1"/>
  <c r="L281" i="15" s="1"/>
  <c r="L280" i="15" a="1"/>
  <c r="L280" i="15" s="1"/>
  <c r="L279" i="15" a="1"/>
  <c r="L279" i="15" s="1"/>
  <c r="L278" i="15" a="1"/>
  <c r="L278" i="15" s="1"/>
  <c r="L277" i="15" a="1"/>
  <c r="L277" i="15"/>
  <c r="L276" i="15" a="1"/>
  <c r="L276" i="15" s="1"/>
  <c r="L275" i="15" a="1"/>
  <c r="L275" i="15" s="1"/>
  <c r="L274" i="15" a="1"/>
  <c r="L274" i="15" s="1"/>
  <c r="L273" i="15" a="1"/>
  <c r="L273" i="15"/>
  <c r="L272" i="15" a="1"/>
  <c r="L272" i="15" s="1"/>
  <c r="L271" i="15" a="1"/>
  <c r="L271" i="15" s="1"/>
  <c r="L270" i="15" a="1"/>
  <c r="L270" i="15" s="1"/>
  <c r="L269" i="15" a="1"/>
  <c r="L269" i="15" s="1"/>
  <c r="L268" i="15" a="1"/>
  <c r="L268" i="15" s="1"/>
  <c r="L267" i="15" a="1"/>
  <c r="L267" i="15"/>
  <c r="L266" i="15" a="1"/>
  <c r="L266" i="15" s="1"/>
  <c r="L265" i="15" a="1"/>
  <c r="L265" i="15" s="1"/>
  <c r="L264" i="15" a="1"/>
  <c r="L264" i="15" s="1"/>
  <c r="L263" i="15" a="1"/>
  <c r="L263" i="15" s="1"/>
  <c r="L262" i="15" a="1"/>
  <c r="L262" i="15" s="1"/>
  <c r="L261" i="15" a="1"/>
  <c r="L261" i="15"/>
  <c r="L260" i="15" a="1"/>
  <c r="L260" i="15" s="1"/>
  <c r="L259" i="15" a="1"/>
  <c r="L259" i="15" s="1"/>
  <c r="L258" i="15" a="1"/>
  <c r="L258" i="15" s="1"/>
  <c r="L257" i="15" a="1"/>
  <c r="L257" i="15" s="1"/>
  <c r="L256" i="15" a="1"/>
  <c r="L256" i="15" s="1"/>
  <c r="L255" i="15" a="1"/>
  <c r="L255" i="15" s="1"/>
  <c r="L254" i="15" a="1"/>
  <c r="L254" i="15" s="1"/>
  <c r="L253" i="15" a="1"/>
  <c r="L253" i="15" s="1"/>
  <c r="L252" i="15" a="1"/>
  <c r="L252" i="15" s="1"/>
  <c r="L251" i="15" a="1"/>
  <c r="L251" i="15" s="1"/>
  <c r="L250" i="15" a="1"/>
  <c r="L250" i="15" s="1"/>
  <c r="L249" i="15" a="1"/>
  <c r="L249" i="15"/>
  <c r="L248" i="15" a="1"/>
  <c r="L248" i="15" s="1"/>
  <c r="L247" i="15" a="1"/>
  <c r="L247" i="15" s="1"/>
  <c r="L246" i="15" a="1"/>
  <c r="L246" i="15" s="1"/>
  <c r="L245" i="15" a="1"/>
  <c r="L245" i="15" s="1"/>
  <c r="L244" i="15" a="1"/>
  <c r="L244" i="15" s="1"/>
  <c r="L243" i="15" a="1"/>
  <c r="L243" i="15"/>
  <c r="L242" i="15" a="1"/>
  <c r="L242" i="15" s="1"/>
  <c r="L241" i="15" a="1"/>
  <c r="L241" i="15" s="1"/>
  <c r="L240" i="15" a="1"/>
  <c r="L240" i="15" s="1"/>
  <c r="L239" i="15" a="1"/>
  <c r="L239" i="15" s="1"/>
  <c r="L238" i="15" a="1"/>
  <c r="L238" i="15" s="1"/>
  <c r="L237" i="15" a="1"/>
  <c r="L237" i="15"/>
  <c r="L236" i="15" a="1"/>
  <c r="L236" i="15" s="1"/>
  <c r="L235" i="15" a="1"/>
  <c r="L235" i="15" s="1"/>
  <c r="L234" i="15" a="1"/>
  <c r="L234" i="15" s="1"/>
  <c r="L233" i="15" a="1"/>
  <c r="L233" i="15"/>
  <c r="L232" i="15" a="1"/>
  <c r="L232" i="15" s="1"/>
  <c r="L231" i="15" a="1"/>
  <c r="L231" i="15" s="1"/>
  <c r="L230" i="15" a="1"/>
  <c r="L230" i="15" s="1"/>
  <c r="L229" i="15" a="1"/>
  <c r="L229" i="15" s="1"/>
  <c r="L228" i="15" a="1"/>
  <c r="L228" i="15" s="1"/>
  <c r="L227" i="15" a="1"/>
  <c r="L227" i="15"/>
  <c r="L226" i="15" a="1"/>
  <c r="L226" i="15" s="1"/>
  <c r="L225" i="15" a="1"/>
  <c r="L225" i="15"/>
  <c r="L224" i="15" a="1"/>
  <c r="L224" i="15" s="1"/>
  <c r="L223" i="15" a="1"/>
  <c r="L223" i="15" s="1"/>
  <c r="L222" i="15" a="1"/>
  <c r="L222" i="15" s="1"/>
  <c r="L221" i="15" a="1"/>
  <c r="L221" i="15"/>
  <c r="L220" i="15" a="1"/>
  <c r="L220" i="15" s="1"/>
  <c r="L219" i="15" a="1"/>
  <c r="L219" i="15"/>
  <c r="L218" i="15" a="1"/>
  <c r="L218" i="15" s="1"/>
  <c r="L217" i="15" a="1"/>
  <c r="L217" i="15" s="1"/>
  <c r="L216" i="15" a="1"/>
  <c r="L216" i="15" s="1"/>
  <c r="L215" i="15" a="1"/>
  <c r="L215" i="15" s="1"/>
  <c r="L214" i="15" a="1"/>
  <c r="L214" i="15" s="1"/>
  <c r="L213" i="15" a="1"/>
  <c r="L213" i="15"/>
  <c r="L212" i="15" a="1"/>
  <c r="L212" i="15" s="1"/>
  <c r="L211" i="15" a="1"/>
  <c r="L211" i="15" s="1"/>
  <c r="L210" i="15" a="1"/>
  <c r="L210" i="15" s="1"/>
  <c r="L209" i="15" a="1"/>
  <c r="L209" i="15" s="1"/>
  <c r="L208" i="15" a="1"/>
  <c r="L208" i="15" s="1"/>
  <c r="L207" i="15" a="1"/>
  <c r="L207" i="15" s="1"/>
  <c r="L206" i="15" a="1"/>
  <c r="L206" i="15" s="1"/>
  <c r="L205" i="15" a="1"/>
  <c r="L205" i="15" s="1"/>
  <c r="L204" i="15" a="1"/>
  <c r="L204" i="15" s="1"/>
  <c r="L203" i="15" a="1"/>
  <c r="L203" i="15" s="1"/>
  <c r="L202" i="15" a="1"/>
  <c r="L202" i="15" s="1"/>
  <c r="L201" i="15" a="1"/>
  <c r="L201" i="15" s="1"/>
  <c r="L193" i="15" a="1"/>
  <c r="L193" i="15" s="1"/>
  <c r="L183" i="15" a="1"/>
  <c r="L183" i="15" s="1"/>
  <c r="L173" i="15" a="1"/>
  <c r="L173" i="15" s="1"/>
  <c r="L163" i="15" a="1"/>
  <c r="L163" i="15" s="1"/>
  <c r="L153" i="15" a="1"/>
  <c r="L153" i="15" s="1"/>
  <c r="L143" i="15" a="1"/>
  <c r="L143" i="15" s="1"/>
  <c r="L133" i="15" a="1"/>
  <c r="L133" i="15" s="1"/>
  <c r="L130" i="15" a="1"/>
  <c r="L130" i="15"/>
  <c r="L129" i="15" a="1"/>
  <c r="L129" i="15" s="1"/>
  <c r="L128" i="15" a="1"/>
  <c r="L128" i="15" s="1"/>
  <c r="L127" i="15" a="1"/>
  <c r="L127" i="15" s="1"/>
  <c r="L126" i="15" a="1"/>
  <c r="L126" i="15" s="1"/>
  <c r="L125" i="15" a="1"/>
  <c r="L125" i="15" s="1"/>
  <c r="L124" i="15" a="1"/>
  <c r="L124" i="15" s="1"/>
  <c r="L123" i="15" a="1"/>
  <c r="L123" i="15" s="1"/>
  <c r="L122" i="15" a="1"/>
  <c r="L122" i="15"/>
  <c r="L121" i="15" a="1"/>
  <c r="L121" i="15" s="1"/>
  <c r="L113" i="15" a="1"/>
  <c r="L113" i="15" s="1"/>
  <c r="L103" i="15" a="1"/>
  <c r="L103" i="15" s="1"/>
  <c r="L93" i="15" a="1"/>
  <c r="L93" i="15" s="1"/>
  <c r="L83" i="15" a="1"/>
  <c r="L83" i="15" s="1"/>
  <c r="L73" i="15" a="1"/>
  <c r="L73" i="15"/>
  <c r="L63" i="15" a="1"/>
  <c r="L63" i="15" s="1"/>
  <c r="L53" i="15" a="1"/>
  <c r="L53" i="15" s="1"/>
  <c r="L43" i="15" a="1"/>
  <c r="L43" i="15" s="1"/>
  <c r="L33" i="15" a="1"/>
  <c r="L33" i="15" s="1"/>
  <c r="L30" i="15" a="1"/>
  <c r="L30" i="15" s="1"/>
  <c r="L29" i="15" a="1"/>
  <c r="L29" i="15"/>
  <c r="L28" i="15" a="1"/>
  <c r="L28" i="15" s="1"/>
  <c r="L27" i="15" a="1"/>
  <c r="L27" i="15" s="1"/>
  <c r="L26" i="15" a="1"/>
  <c r="L26" i="15" s="1"/>
  <c r="L25" i="15" a="1"/>
  <c r="L25" i="15"/>
  <c r="L24" i="15" a="1"/>
  <c r="L24" i="15" s="1"/>
  <c r="L23" i="15" a="1"/>
  <c r="L23" i="15" s="1"/>
  <c r="L22" i="15" a="1"/>
  <c r="L22" i="15" s="1"/>
  <c r="L21" i="15" a="1"/>
  <c r="L21" i="15" s="1"/>
  <c r="I7" i="15"/>
  <c r="I6" i="15"/>
  <c r="C6" i="15"/>
  <c r="I5" i="15"/>
  <c r="L217" i="14" a="1"/>
  <c r="L217" i="14" s="1"/>
  <c r="L216" i="14" a="1"/>
  <c r="L216" i="14" s="1"/>
  <c r="L215" i="14" a="1"/>
  <c r="L215" i="14" s="1"/>
  <c r="L214" i="14" a="1"/>
  <c r="L214" i="14" s="1"/>
  <c r="L213" i="14" a="1"/>
  <c r="L213" i="14" s="1"/>
  <c r="L212" i="14" a="1"/>
  <c r="L212" i="14" s="1"/>
  <c r="L211" i="14" a="1"/>
  <c r="L211" i="14" s="1"/>
  <c r="L210" i="14" a="1"/>
  <c r="L210" i="14" s="1"/>
  <c r="L209" i="14" a="1"/>
  <c r="L209" i="14" s="1"/>
  <c r="L208" i="14" a="1"/>
  <c r="L208" i="14" s="1"/>
  <c r="L207" i="14" a="1"/>
  <c r="L207" i="14" s="1"/>
  <c r="L206" i="14" a="1"/>
  <c r="L206" i="14" s="1"/>
  <c r="L205" i="14" a="1"/>
  <c r="L205" i="14" s="1"/>
  <c r="L204" i="14" a="1"/>
  <c r="L204" i="14" s="1"/>
  <c r="L203" i="14" a="1"/>
  <c r="L203" i="14" s="1"/>
  <c r="L202" i="14" a="1"/>
  <c r="L202" i="14" s="1"/>
  <c r="L201" i="14" a="1"/>
  <c r="L201" i="14" s="1"/>
  <c r="L200" i="14" a="1"/>
  <c r="L200" i="14" s="1"/>
  <c r="L199" i="14" a="1"/>
  <c r="L199" i="14" s="1"/>
  <c r="L198" i="14" a="1"/>
  <c r="L198" i="14" s="1"/>
  <c r="L197" i="14" a="1"/>
  <c r="L197" i="14" s="1"/>
  <c r="L196" i="14" a="1"/>
  <c r="L196" i="14" s="1"/>
  <c r="L195" i="14" a="1"/>
  <c r="L195" i="14" s="1"/>
  <c r="L194" i="14" a="1"/>
  <c r="L194" i="14" s="1"/>
  <c r="L193" i="14" a="1"/>
  <c r="L193" i="14" s="1"/>
  <c r="L192" i="14" a="1"/>
  <c r="L192" i="14" s="1"/>
  <c r="L191" i="14" a="1"/>
  <c r="L191" i="14" s="1"/>
  <c r="L190" i="14" a="1"/>
  <c r="L190" i="14"/>
  <c r="L189" i="14" a="1"/>
  <c r="L189" i="14" s="1"/>
  <c r="L188" i="14" a="1"/>
  <c r="L188" i="14" s="1"/>
  <c r="L187" i="14" a="1"/>
  <c r="L187" i="14" s="1"/>
  <c r="L186" i="14" a="1"/>
  <c r="L186" i="14" s="1"/>
  <c r="L185" i="14" a="1"/>
  <c r="L185" i="14" s="1"/>
  <c r="L184" i="14" a="1"/>
  <c r="L184" i="14" s="1"/>
  <c r="L183" i="14" a="1"/>
  <c r="L183" i="14" s="1"/>
  <c r="L182" i="14" a="1"/>
  <c r="L182" i="14" s="1"/>
  <c r="L181" i="14" a="1"/>
  <c r="L181" i="14" s="1"/>
  <c r="L180" i="14" a="1"/>
  <c r="L180" i="14" s="1"/>
  <c r="L179" i="14" a="1"/>
  <c r="L179" i="14" s="1"/>
  <c r="L178" i="14" a="1"/>
  <c r="L178" i="14" s="1"/>
  <c r="L177" i="14" a="1"/>
  <c r="L177" i="14" s="1"/>
  <c r="L176" i="14" a="1"/>
  <c r="L176" i="14" s="1"/>
  <c r="L175" i="14" a="1"/>
  <c r="L175" i="14" s="1"/>
  <c r="L174" i="14" a="1"/>
  <c r="L174" i="14" s="1"/>
  <c r="L173" i="14" a="1"/>
  <c r="L173" i="14" s="1"/>
  <c r="L172" i="14" a="1"/>
  <c r="L172" i="14" s="1"/>
  <c r="L171" i="14" a="1"/>
  <c r="L171" i="14" s="1"/>
  <c r="L170" i="14" a="1"/>
  <c r="L170" i="14" s="1"/>
  <c r="L169" i="14" a="1"/>
  <c r="L169" i="14" s="1"/>
  <c r="L168" i="14" a="1"/>
  <c r="L168" i="14" s="1"/>
  <c r="L167" i="14" a="1"/>
  <c r="L167" i="14" s="1"/>
  <c r="L166" i="14" a="1"/>
  <c r="L166" i="14"/>
  <c r="L165" i="14" a="1"/>
  <c r="L165" i="14" s="1"/>
  <c r="L164" i="14" a="1"/>
  <c r="L164" i="14" s="1"/>
  <c r="L163" i="14" a="1"/>
  <c r="L163" i="14" s="1"/>
  <c r="L162" i="14" a="1"/>
  <c r="L162" i="14" s="1"/>
  <c r="L161" i="14" a="1"/>
  <c r="L161" i="14" s="1"/>
  <c r="L160" i="14" a="1"/>
  <c r="L160" i="14" s="1"/>
  <c r="L159" i="14" a="1"/>
  <c r="L159" i="14" s="1"/>
  <c r="L158" i="14" a="1"/>
  <c r="L158" i="14"/>
  <c r="L157" i="14" a="1"/>
  <c r="L157" i="14" s="1"/>
  <c r="L156" i="14" a="1"/>
  <c r="L156" i="14" s="1"/>
  <c r="L155" i="14" a="1"/>
  <c r="L155" i="14" s="1"/>
  <c r="L154" i="14" a="1"/>
  <c r="L154" i="14" s="1"/>
  <c r="L153" i="14" a="1"/>
  <c r="L153" i="14" s="1"/>
  <c r="L152" i="14" a="1"/>
  <c r="L152" i="14" s="1"/>
  <c r="L151" i="14" a="1"/>
  <c r="L151" i="14" s="1"/>
  <c r="L150" i="14" a="1"/>
  <c r="L150" i="14" s="1"/>
  <c r="L149" i="14" a="1"/>
  <c r="L149" i="14" s="1"/>
  <c r="L148" i="14" a="1"/>
  <c r="L148" i="14" s="1"/>
  <c r="L147" i="14" a="1"/>
  <c r="L147" i="14" s="1"/>
  <c r="L146" i="14" a="1"/>
  <c r="L146" i="14" s="1"/>
  <c r="L145" i="14" a="1"/>
  <c r="L145" i="14" s="1"/>
  <c r="L144" i="14" a="1"/>
  <c r="L144" i="14" s="1"/>
  <c r="L143" i="14" a="1"/>
  <c r="L143" i="14" s="1"/>
  <c r="L142" i="14" a="1"/>
  <c r="L142" i="14" s="1"/>
  <c r="L141" i="14" a="1"/>
  <c r="L141" i="14" s="1"/>
  <c r="L140" i="14" a="1"/>
  <c r="L140" i="14" s="1"/>
  <c r="L139" i="14" a="1"/>
  <c r="L139" i="14" s="1"/>
  <c r="L138" i="14" a="1"/>
  <c r="L138" i="14" s="1"/>
  <c r="L137" i="14" a="1"/>
  <c r="L137" i="14" s="1"/>
  <c r="L136" i="14" a="1"/>
  <c r="L136" i="14" s="1"/>
  <c r="L135" i="14" a="1"/>
  <c r="L135" i="14" s="1"/>
  <c r="L134" i="14" a="1"/>
  <c r="L134" i="14" s="1"/>
  <c r="L133" i="14" a="1"/>
  <c r="L133" i="14" s="1"/>
  <c r="L132" i="14" a="1"/>
  <c r="L132" i="14" s="1"/>
  <c r="L131" i="14" a="1"/>
  <c r="L131" i="14" s="1"/>
  <c r="L130" i="14" a="1"/>
  <c r="L130" i="14" s="1"/>
  <c r="L129" i="14" a="1"/>
  <c r="L129" i="14" s="1"/>
  <c r="L128" i="14" a="1"/>
  <c r="L128" i="14" s="1"/>
  <c r="L127" i="14" a="1"/>
  <c r="L127" i="14" s="1"/>
  <c r="L126" i="14" a="1"/>
  <c r="L126" i="14" s="1"/>
  <c r="L125" i="14" a="1"/>
  <c r="L125" i="14" s="1"/>
  <c r="L124" i="14" a="1"/>
  <c r="L124" i="14" s="1"/>
  <c r="L116" i="14" a="1"/>
  <c r="L116" i="14" s="1"/>
  <c r="L106" i="14" a="1"/>
  <c r="L106" i="14" s="1"/>
  <c r="L96" i="14" a="1"/>
  <c r="L96" i="14" s="1"/>
  <c r="L86" i="14" a="1"/>
  <c r="L86" i="14" s="1"/>
  <c r="D73" i="14"/>
  <c r="L72" i="14" a="1"/>
  <c r="L72" i="14" s="1"/>
  <c r="L62" i="14" a="1"/>
  <c r="L62" i="14"/>
  <c r="L52" i="14" a="1"/>
  <c r="L52" i="14" s="1"/>
  <c r="L42" i="14" a="1"/>
  <c r="L42" i="14" s="1"/>
  <c r="L32" i="14" a="1"/>
  <c r="L32" i="14" s="1"/>
  <c r="L29" i="14" a="1"/>
  <c r="L29" i="14" s="1"/>
  <c r="L28" i="14" a="1"/>
  <c r="L28" i="14" s="1"/>
  <c r="L27" i="14" a="1"/>
  <c r="L27" i="14" s="1"/>
  <c r="L26" i="14" a="1"/>
  <c r="L26" i="14" s="1"/>
  <c r="L25" i="14" a="1"/>
  <c r="L25" i="14" s="1"/>
  <c r="L24" i="14" a="1"/>
  <c r="L24" i="14" s="1"/>
  <c r="L23" i="14" a="1"/>
  <c r="L23" i="14" s="1"/>
  <c r="L22" i="14" a="1"/>
  <c r="L22" i="14" s="1"/>
  <c r="L21" i="14" a="1"/>
  <c r="L21" i="14" s="1"/>
  <c r="L20" i="14" a="1"/>
  <c r="L20" i="14" s="1"/>
  <c r="I7" i="14"/>
  <c r="I6" i="14"/>
  <c r="C6" i="14"/>
  <c r="I5" i="14"/>
  <c r="L300" i="13" a="1"/>
  <c r="L300" i="13" s="1"/>
  <c r="L299" i="13" a="1"/>
  <c r="L299" i="13" s="1"/>
  <c r="L298" i="13" a="1"/>
  <c r="L298" i="13" s="1"/>
  <c r="L297" i="13" a="1"/>
  <c r="L297" i="13" s="1"/>
  <c r="L296" i="13" a="1"/>
  <c r="L296" i="13" s="1"/>
  <c r="L295" i="13" a="1"/>
  <c r="L295" i="13" s="1"/>
  <c r="L294" i="13" a="1"/>
  <c r="L294" i="13" s="1"/>
  <c r="L293" i="13" a="1"/>
  <c r="L293" i="13" s="1"/>
  <c r="L292" i="13" a="1"/>
  <c r="L292" i="13" s="1"/>
  <c r="L291" i="13" a="1"/>
  <c r="L291" i="13" s="1"/>
  <c r="L290" i="13" a="1"/>
  <c r="L290" i="13" s="1"/>
  <c r="L289" i="13" a="1"/>
  <c r="L289" i="13" s="1"/>
  <c r="L288" i="13" a="1"/>
  <c r="L288" i="13" s="1"/>
  <c r="L287" i="13" a="1"/>
  <c r="L287" i="13" s="1"/>
  <c r="L286" i="13" a="1"/>
  <c r="L286" i="13" s="1"/>
  <c r="L285" i="13" a="1"/>
  <c r="L285" i="13" s="1"/>
  <c r="L284" i="13" a="1"/>
  <c r="L284" i="13" s="1"/>
  <c r="L283" i="13" a="1"/>
  <c r="L283" i="13" s="1"/>
  <c r="L282" i="13" a="1"/>
  <c r="L282" i="13" s="1"/>
  <c r="L281" i="13" a="1"/>
  <c r="L281" i="13" s="1"/>
  <c r="L280" i="13" a="1"/>
  <c r="L280" i="13"/>
  <c r="L279" i="13" a="1"/>
  <c r="L279" i="13" s="1"/>
  <c r="L278" i="13" a="1"/>
  <c r="L278" i="13" s="1"/>
  <c r="L277" i="13" a="1"/>
  <c r="L277" i="13" s="1"/>
  <c r="L276" i="13" a="1"/>
  <c r="L276" i="13" s="1"/>
  <c r="L275" i="13" a="1"/>
  <c r="L275" i="13" s="1"/>
  <c r="L274" i="13" a="1"/>
  <c r="L274" i="13" s="1"/>
  <c r="L273" i="13" a="1"/>
  <c r="L273" i="13" s="1"/>
  <c r="L272" i="13" a="1"/>
  <c r="L272" i="13" s="1"/>
  <c r="L271" i="13" a="1"/>
  <c r="L271" i="13" s="1"/>
  <c r="L270" i="13" a="1"/>
  <c r="L270" i="13" s="1"/>
  <c r="L269" i="13" a="1"/>
  <c r="L269" i="13" s="1"/>
  <c r="L268" i="13" a="1"/>
  <c r="L268" i="13" s="1"/>
  <c r="L267" i="13" a="1"/>
  <c r="L267" i="13" s="1"/>
  <c r="L266" i="13" a="1"/>
  <c r="L266" i="13" s="1"/>
  <c r="L265" i="13" a="1"/>
  <c r="L265" i="13" s="1"/>
  <c r="L264" i="13" a="1"/>
  <c r="L264" i="13" s="1"/>
  <c r="L263" i="13" a="1"/>
  <c r="L263" i="13" s="1"/>
  <c r="L262" i="13" a="1"/>
  <c r="L262" i="13" s="1"/>
  <c r="L261" i="13" a="1"/>
  <c r="L261" i="13" s="1"/>
  <c r="L260" i="13" a="1"/>
  <c r="L260" i="13" s="1"/>
  <c r="L259" i="13" a="1"/>
  <c r="L259" i="13" s="1"/>
  <c r="L258" i="13" a="1"/>
  <c r="L258" i="13" s="1"/>
  <c r="L257" i="13" a="1"/>
  <c r="L257" i="13" s="1"/>
  <c r="L256" i="13" a="1"/>
  <c r="L256" i="13" s="1"/>
  <c r="L255" i="13" a="1"/>
  <c r="L255" i="13" s="1"/>
  <c r="L254" i="13" a="1"/>
  <c r="L254" i="13" s="1"/>
  <c r="L253" i="13" a="1"/>
  <c r="L253" i="13" s="1"/>
  <c r="L252" i="13" a="1"/>
  <c r="L252" i="13" s="1"/>
  <c r="L251" i="13" a="1"/>
  <c r="L251" i="13" s="1"/>
  <c r="L250" i="13" a="1"/>
  <c r="L250" i="13" s="1"/>
  <c r="L249" i="13" a="1"/>
  <c r="L249" i="13" s="1"/>
  <c r="L248" i="13" a="1"/>
  <c r="L248" i="13"/>
  <c r="L247" i="13" a="1"/>
  <c r="L247" i="13" s="1"/>
  <c r="L246" i="13" a="1"/>
  <c r="L246" i="13" s="1"/>
  <c r="L245" i="13" a="1"/>
  <c r="L245" i="13" s="1"/>
  <c r="L244" i="13" a="1"/>
  <c r="L244" i="13" s="1"/>
  <c r="L243" i="13" a="1"/>
  <c r="L243" i="13" s="1"/>
  <c r="L242" i="13" a="1"/>
  <c r="L242" i="13" s="1"/>
  <c r="L241" i="13" a="1"/>
  <c r="L241" i="13" s="1"/>
  <c r="L240" i="13" a="1"/>
  <c r="L240" i="13" s="1"/>
  <c r="L239" i="13" a="1"/>
  <c r="L239" i="13" s="1"/>
  <c r="L238" i="13" a="1"/>
  <c r="L238" i="13" s="1"/>
  <c r="L237" i="13" a="1"/>
  <c r="L237" i="13" s="1"/>
  <c r="L236" i="13" a="1"/>
  <c r="L236" i="13" s="1"/>
  <c r="L235" i="13" a="1"/>
  <c r="L235" i="13" s="1"/>
  <c r="L234" i="13" a="1"/>
  <c r="L234" i="13" s="1"/>
  <c r="L233" i="13" a="1"/>
  <c r="L233" i="13" s="1"/>
  <c r="L232" i="13" a="1"/>
  <c r="L232" i="13" s="1"/>
  <c r="L231" i="13" a="1"/>
  <c r="L231" i="13" s="1"/>
  <c r="L230" i="13" a="1"/>
  <c r="L230" i="13" s="1"/>
  <c r="L229" i="13" a="1"/>
  <c r="L229" i="13" s="1"/>
  <c r="L228" i="13" a="1"/>
  <c r="L228" i="13" s="1"/>
  <c r="L227" i="13" a="1"/>
  <c r="L227" i="13" s="1"/>
  <c r="L226" i="13" a="1"/>
  <c r="L226" i="13" s="1"/>
  <c r="L225" i="13" a="1"/>
  <c r="L225" i="13" s="1"/>
  <c r="L224" i="13" a="1"/>
  <c r="L224" i="13" s="1"/>
  <c r="L223" i="13" a="1"/>
  <c r="L223" i="13" s="1"/>
  <c r="L222" i="13" a="1"/>
  <c r="L222" i="13" s="1"/>
  <c r="L221" i="13" a="1"/>
  <c r="L221" i="13" s="1"/>
  <c r="L220" i="13" a="1"/>
  <c r="L220" i="13" s="1"/>
  <c r="L219" i="13" a="1"/>
  <c r="L219" i="13" s="1"/>
  <c r="L218" i="13" a="1"/>
  <c r="L218" i="13" s="1"/>
  <c r="L217" i="13" a="1"/>
  <c r="L217" i="13" s="1"/>
  <c r="L216" i="13" a="1"/>
  <c r="L216" i="13" s="1"/>
  <c r="L215" i="13" a="1"/>
  <c r="L215" i="13" s="1"/>
  <c r="L214" i="13" a="1"/>
  <c r="L214" i="13" s="1"/>
  <c r="L213" i="13" a="1"/>
  <c r="L213" i="13" s="1"/>
  <c r="L212" i="13" a="1"/>
  <c r="L212" i="13" s="1"/>
  <c r="L211" i="13" a="1"/>
  <c r="L211" i="13" s="1"/>
  <c r="L210" i="13" a="1"/>
  <c r="L210" i="13" s="1"/>
  <c r="L209" i="13" a="1"/>
  <c r="L209" i="13" s="1"/>
  <c r="L208" i="13" a="1"/>
  <c r="L208" i="13" s="1"/>
  <c r="L207" i="13" a="1"/>
  <c r="L207" i="13" s="1"/>
  <c r="L206" i="13" a="1"/>
  <c r="L206" i="13" s="1"/>
  <c r="L198" i="13" a="1"/>
  <c r="L198" i="13" s="1"/>
  <c r="L188" i="13" a="1"/>
  <c r="L188" i="13" s="1"/>
  <c r="L178" i="13" a="1"/>
  <c r="L178" i="13" s="1"/>
  <c r="L168" i="13" a="1"/>
  <c r="L168" i="13" s="1"/>
  <c r="L158" i="13" a="1"/>
  <c r="L158" i="13" s="1"/>
  <c r="L148" i="13" a="1"/>
  <c r="L148" i="13" s="1"/>
  <c r="L138" i="13" a="1"/>
  <c r="L138" i="13" s="1"/>
  <c r="L135" i="13" a="1"/>
  <c r="L135" i="13" s="1"/>
  <c r="L134" i="13" a="1"/>
  <c r="L134" i="13" s="1"/>
  <c r="L133" i="13" a="1"/>
  <c r="L133" i="13" s="1"/>
  <c r="L132" i="13" a="1"/>
  <c r="L132" i="13" s="1"/>
  <c r="L131" i="13" a="1"/>
  <c r="L131" i="13" s="1"/>
  <c r="L130" i="13" a="1"/>
  <c r="L130" i="13" s="1"/>
  <c r="L129" i="13" a="1"/>
  <c r="L129" i="13" s="1"/>
  <c r="L128" i="13" a="1"/>
  <c r="L128" i="13" s="1"/>
  <c r="L127" i="13" a="1"/>
  <c r="L127" i="13"/>
  <c r="L126" i="13" a="1"/>
  <c r="L126" i="13" s="1"/>
  <c r="L118" i="13" a="1"/>
  <c r="L118" i="13" s="1"/>
  <c r="L108" i="13" a="1"/>
  <c r="L108" i="13" s="1"/>
  <c r="L98" i="13" a="1"/>
  <c r="L98" i="13" s="1"/>
  <c r="L88" i="13" a="1"/>
  <c r="L88" i="13" s="1"/>
  <c r="L78" i="13" a="1"/>
  <c r="L78" i="13" s="1"/>
  <c r="L68" i="13" a="1"/>
  <c r="L68" i="13" s="1"/>
  <c r="D56" i="13"/>
  <c r="L55" i="13" a="1"/>
  <c r="L55" i="13" s="1"/>
  <c r="L45" i="13" a="1"/>
  <c r="L45" i="13" s="1"/>
  <c r="L35" i="13" a="1"/>
  <c r="L35" i="13" s="1"/>
  <c r="L32" i="13" a="1"/>
  <c r="L32" i="13" s="1"/>
  <c r="L31" i="13" a="1"/>
  <c r="L31" i="13"/>
  <c r="L30" i="13" a="1"/>
  <c r="L30" i="13" s="1"/>
  <c r="L29" i="13" a="1"/>
  <c r="L29" i="13" s="1"/>
  <c r="L28" i="13" a="1"/>
  <c r="L28" i="13" s="1"/>
  <c r="L27" i="13" a="1"/>
  <c r="L27" i="13" s="1"/>
  <c r="L26" i="13" a="1"/>
  <c r="L26" i="13" s="1"/>
  <c r="L25" i="13" a="1"/>
  <c r="L25" i="13" s="1"/>
  <c r="L24" i="13" a="1"/>
  <c r="L24" i="13" s="1"/>
  <c r="L23" i="13" a="1"/>
  <c r="L23" i="13" s="1"/>
  <c r="I7" i="13"/>
  <c r="I6" i="13"/>
  <c r="C6" i="13"/>
  <c r="I5" i="13"/>
  <c r="L152" i="12" a="1"/>
  <c r="L152" i="12" s="1"/>
  <c r="L151" i="12" a="1"/>
  <c r="L151" i="12" s="1"/>
  <c r="L150" i="12" a="1"/>
  <c r="L150" i="12" s="1"/>
  <c r="L149" i="12" a="1"/>
  <c r="L149" i="12" s="1"/>
  <c r="L148" i="12" a="1"/>
  <c r="L148" i="12" s="1"/>
  <c r="L147" i="12" a="1"/>
  <c r="L147" i="12" s="1"/>
  <c r="L146" i="12" a="1"/>
  <c r="L146" i="12" s="1"/>
  <c r="L145" i="12" a="1"/>
  <c r="L145" i="12" s="1"/>
  <c r="L144" i="12" a="1"/>
  <c r="L144" i="12" s="1"/>
  <c r="L143" i="12" a="1"/>
  <c r="L143" i="12" s="1"/>
  <c r="L142" i="12" a="1"/>
  <c r="L142" i="12" s="1"/>
  <c r="L141" i="12" a="1"/>
  <c r="L141" i="12" s="1"/>
  <c r="L140" i="12" a="1"/>
  <c r="L140" i="12" s="1"/>
  <c r="L128" i="12" a="1"/>
  <c r="L128" i="12" s="1"/>
  <c r="L125" i="12" a="1"/>
  <c r="L125" i="12" s="1"/>
  <c r="L124" i="12" a="1"/>
  <c r="L124" i="12" s="1"/>
  <c r="L123" i="12" a="1"/>
  <c r="L123" i="12" s="1"/>
  <c r="L122" i="12" a="1"/>
  <c r="L122" i="12" s="1"/>
  <c r="L121" i="12" a="1"/>
  <c r="L121" i="12" s="1"/>
  <c r="L120" i="12" a="1"/>
  <c r="L120" i="12" s="1"/>
  <c r="L119" i="12" a="1"/>
  <c r="L119" i="12" s="1"/>
  <c r="L118" i="12" a="1"/>
  <c r="L118" i="12" s="1"/>
  <c r="L117" i="12" a="1"/>
  <c r="L117" i="12" s="1"/>
  <c r="L116" i="12" a="1"/>
  <c r="L116" i="12" s="1"/>
  <c r="L108" i="12" a="1"/>
  <c r="L108" i="12" s="1"/>
  <c r="L98" i="12" a="1"/>
  <c r="L98" i="12" s="1"/>
  <c r="L88" i="12" a="1"/>
  <c r="L88" i="12" s="1"/>
  <c r="L78" i="12" a="1"/>
  <c r="L78" i="12" s="1"/>
  <c r="D73" i="12"/>
  <c r="L72" i="12" a="1"/>
  <c r="L72" i="12" s="1"/>
  <c r="L62" i="12" a="1"/>
  <c r="L62" i="12" s="1"/>
  <c r="L52" i="12" a="1"/>
  <c r="L52" i="12" s="1"/>
  <c r="L42" i="12" a="1"/>
  <c r="L42" i="12" s="1"/>
  <c r="L32" i="12" a="1"/>
  <c r="L32" i="12" s="1"/>
  <c r="L29" i="12" a="1"/>
  <c r="L29" i="12" s="1"/>
  <c r="L28" i="12" a="1"/>
  <c r="L28" i="12" s="1"/>
  <c r="L27" i="12" a="1"/>
  <c r="L27" i="12" s="1"/>
  <c r="L26" i="12" a="1"/>
  <c r="L26" i="12" s="1"/>
  <c r="L25" i="12" a="1"/>
  <c r="L25" i="12" s="1"/>
  <c r="L24" i="12" a="1"/>
  <c r="L24" i="12" s="1"/>
  <c r="L23" i="12" a="1"/>
  <c r="L23" i="12" s="1"/>
  <c r="L22" i="12" a="1"/>
  <c r="L22" i="12" s="1"/>
  <c r="L21" i="12" a="1"/>
  <c r="L21" i="12" s="1"/>
  <c r="L20" i="12" a="1"/>
  <c r="L20" i="12" s="1"/>
  <c r="I7" i="12"/>
  <c r="I6" i="12"/>
  <c r="C6" i="12"/>
  <c r="I5" i="12"/>
  <c r="L222" i="11" a="1"/>
  <c r="L222" i="11" s="1"/>
  <c r="L221" i="11" a="1"/>
  <c r="L221" i="11" s="1"/>
  <c r="L220" i="11" a="1"/>
  <c r="L220" i="11" s="1"/>
  <c r="L219" i="11" a="1"/>
  <c r="L219" i="11" s="1"/>
  <c r="L218" i="11" a="1"/>
  <c r="L218" i="11" s="1"/>
  <c r="L217" i="11" a="1"/>
  <c r="L217" i="11" s="1"/>
  <c r="L216" i="11" a="1"/>
  <c r="L216" i="11" s="1"/>
  <c r="L215" i="11" a="1"/>
  <c r="L215" i="11" s="1"/>
  <c r="L214" i="11" a="1"/>
  <c r="L214" i="11" s="1"/>
  <c r="L213" i="11" a="1"/>
  <c r="L213" i="11" s="1"/>
  <c r="L212" i="11" a="1"/>
  <c r="L212" i="11" s="1"/>
  <c r="L211" i="11" a="1"/>
  <c r="L211" i="11" s="1"/>
  <c r="L210" i="11" a="1"/>
  <c r="L210" i="11" s="1"/>
  <c r="L209" i="11" a="1"/>
  <c r="L209" i="11" s="1"/>
  <c r="L208" i="11" a="1"/>
  <c r="L208" i="11" s="1"/>
  <c r="L207" i="11" a="1"/>
  <c r="L207" i="11" s="1"/>
  <c r="L206" i="11" a="1"/>
  <c r="L206" i="11" s="1"/>
  <c r="L205" i="11" a="1"/>
  <c r="L205" i="11" s="1"/>
  <c r="L204" i="11" a="1"/>
  <c r="L204" i="11" s="1"/>
  <c r="L203" i="11" a="1"/>
  <c r="L203" i="11" s="1"/>
  <c r="L202" i="11" a="1"/>
  <c r="L202" i="11" s="1"/>
  <c r="L201" i="11" a="1"/>
  <c r="L201" i="11" s="1"/>
  <c r="L200" i="11" a="1"/>
  <c r="L200" i="11" s="1"/>
  <c r="L199" i="11" a="1"/>
  <c r="L199" i="11" s="1"/>
  <c r="L198" i="11" a="1"/>
  <c r="L198" i="11" s="1"/>
  <c r="L197" i="11" a="1"/>
  <c r="L197" i="11" s="1"/>
  <c r="L196" i="11" a="1"/>
  <c r="L196" i="11" s="1"/>
  <c r="L195" i="11" a="1"/>
  <c r="L195" i="11" s="1"/>
  <c r="L194" i="11" a="1"/>
  <c r="L194" i="11" s="1"/>
  <c r="L193" i="11" a="1"/>
  <c r="L193" i="11" s="1"/>
  <c r="L192" i="11" a="1"/>
  <c r="L192" i="11" s="1"/>
  <c r="L191" i="11" a="1"/>
  <c r="L191" i="11" s="1"/>
  <c r="L190" i="11" a="1"/>
  <c r="L190" i="11" s="1"/>
  <c r="L189" i="11" a="1"/>
  <c r="L189" i="11" s="1"/>
  <c r="L188" i="11" a="1"/>
  <c r="L188" i="11"/>
  <c r="L187" i="11" a="1"/>
  <c r="L187" i="11" s="1"/>
  <c r="L186" i="11" a="1"/>
  <c r="L186" i="11" s="1"/>
  <c r="L185" i="11" a="1"/>
  <c r="L185" i="11" s="1"/>
  <c r="L184" i="11" a="1"/>
  <c r="L184" i="11" s="1"/>
  <c r="L183" i="11" a="1"/>
  <c r="L183" i="11" s="1"/>
  <c r="L182" i="11" a="1"/>
  <c r="L182" i="11" s="1"/>
  <c r="L181" i="11" a="1"/>
  <c r="L181" i="11" s="1"/>
  <c r="L180" i="11" a="1"/>
  <c r="L180" i="11" s="1"/>
  <c r="L179" i="11" a="1"/>
  <c r="L179" i="11" s="1"/>
  <c r="L178" i="11" a="1"/>
  <c r="L178" i="11" s="1"/>
  <c r="L177" i="11" a="1"/>
  <c r="L177" i="11" s="1"/>
  <c r="L176" i="11" a="1"/>
  <c r="L176" i="11" s="1"/>
  <c r="L175" i="11" a="1"/>
  <c r="L175" i="11" s="1"/>
  <c r="L174" i="11" a="1"/>
  <c r="L174" i="11"/>
  <c r="L173" i="11" a="1"/>
  <c r="L173" i="11" s="1"/>
  <c r="L172" i="11" a="1"/>
  <c r="L172" i="11" s="1"/>
  <c r="L171" i="11" a="1"/>
  <c r="L171" i="11" s="1"/>
  <c r="L170" i="11" a="1"/>
  <c r="L170" i="11" s="1"/>
  <c r="L169" i="11" a="1"/>
  <c r="L169" i="11" s="1"/>
  <c r="L168" i="11" a="1"/>
  <c r="L168" i="11" s="1"/>
  <c r="L167" i="11" a="1"/>
  <c r="L167" i="11" s="1"/>
  <c r="L166" i="11" a="1"/>
  <c r="L166" i="11" s="1"/>
  <c r="L165" i="11" a="1"/>
  <c r="L165" i="11" s="1"/>
  <c r="L164" i="11" a="1"/>
  <c r="L164" i="11" s="1"/>
  <c r="L163" i="11" a="1"/>
  <c r="L163" i="11" s="1"/>
  <c r="L162" i="11" a="1"/>
  <c r="L162" i="11" s="1"/>
  <c r="L161" i="11" a="1"/>
  <c r="L161" i="11" s="1"/>
  <c r="L160" i="11" a="1"/>
  <c r="L160" i="11" s="1"/>
  <c r="L159" i="11" a="1"/>
  <c r="L159" i="11" s="1"/>
  <c r="L158" i="11" a="1"/>
  <c r="L158" i="11" s="1"/>
  <c r="L157" i="11" a="1"/>
  <c r="L157" i="11" s="1"/>
  <c r="L156" i="11" a="1"/>
  <c r="L156" i="11"/>
  <c r="L155" i="11" a="1"/>
  <c r="L155" i="11" s="1"/>
  <c r="L154" i="11" a="1"/>
  <c r="L154" i="11" s="1"/>
  <c r="L153" i="11" a="1"/>
  <c r="L153" i="11" s="1"/>
  <c r="L152" i="11" a="1"/>
  <c r="L152" i="11" s="1"/>
  <c r="L151" i="11" a="1"/>
  <c r="L151" i="11" s="1"/>
  <c r="L150" i="11" a="1"/>
  <c r="L150" i="11"/>
  <c r="L149" i="11" a="1"/>
  <c r="L149" i="11" s="1"/>
  <c r="L148" i="11" a="1"/>
  <c r="L148" i="11" s="1"/>
  <c r="L147" i="11" a="1"/>
  <c r="L147" i="11" s="1"/>
  <c r="L146" i="11" a="1"/>
  <c r="L146" i="11" s="1"/>
  <c r="L145" i="11" a="1"/>
  <c r="L145" i="11" s="1"/>
  <c r="L144" i="11" a="1"/>
  <c r="L144" i="11" s="1"/>
  <c r="L143" i="11" a="1"/>
  <c r="L143" i="11" s="1"/>
  <c r="L142" i="11" a="1"/>
  <c r="L142" i="11" s="1"/>
  <c r="L141" i="11" a="1"/>
  <c r="L141" i="11" s="1"/>
  <c r="L140" i="11" a="1"/>
  <c r="L140" i="11" s="1"/>
  <c r="L139" i="11" a="1"/>
  <c r="L139" i="11" s="1"/>
  <c r="L138" i="11" a="1"/>
  <c r="L138" i="11" s="1"/>
  <c r="L137" i="11" a="1"/>
  <c r="L137" i="11" s="1"/>
  <c r="L136" i="11" a="1"/>
  <c r="L136" i="11" s="1"/>
  <c r="L135" i="11" a="1"/>
  <c r="L135" i="11" s="1"/>
  <c r="L134" i="11" a="1"/>
  <c r="L134" i="11" s="1"/>
  <c r="L133" i="11" a="1"/>
  <c r="L133" i="11" s="1"/>
  <c r="L132" i="11" a="1"/>
  <c r="L132" i="11" s="1"/>
  <c r="L131" i="11" a="1"/>
  <c r="L131" i="11" s="1"/>
  <c r="L130" i="11" a="1"/>
  <c r="L130" i="11"/>
  <c r="L129" i="11" a="1"/>
  <c r="L129" i="11" s="1"/>
  <c r="L128" i="11" a="1"/>
  <c r="L128" i="11" s="1"/>
  <c r="L127" i="11" a="1"/>
  <c r="L127" i="11" s="1"/>
  <c r="L119" i="11" a="1"/>
  <c r="L119" i="11" s="1"/>
  <c r="L109" i="11" a="1"/>
  <c r="L109" i="11" s="1"/>
  <c r="L99" i="11" a="1"/>
  <c r="L99" i="11" s="1"/>
  <c r="L89" i="11" a="1"/>
  <c r="L89" i="11" s="1"/>
  <c r="L79" i="11" a="1"/>
  <c r="L79" i="11" s="1"/>
  <c r="D73" i="11"/>
  <c r="L72" i="11" a="1"/>
  <c r="L72" i="11" s="1"/>
  <c r="L62" i="11" a="1"/>
  <c r="L62" i="11" s="1"/>
  <c r="L52" i="11" a="1"/>
  <c r="L52" i="11" s="1"/>
  <c r="L42" i="11" a="1"/>
  <c r="L42" i="11" s="1"/>
  <c r="L32" i="11" a="1"/>
  <c r="L32" i="11" s="1"/>
  <c r="L29" i="11" a="1"/>
  <c r="L29" i="11" s="1"/>
  <c r="L28" i="11" a="1"/>
  <c r="L28" i="11" s="1"/>
  <c r="L27" i="11" a="1"/>
  <c r="L27" i="11" s="1"/>
  <c r="L26" i="11" a="1"/>
  <c r="L26" i="11" s="1"/>
  <c r="L25" i="11" a="1"/>
  <c r="L25" i="11" s="1"/>
  <c r="L24" i="11" a="1"/>
  <c r="L24" i="11" s="1"/>
  <c r="L23" i="11" a="1"/>
  <c r="L23" i="11" s="1"/>
  <c r="L22" i="11" a="1"/>
  <c r="L22" i="11" s="1"/>
  <c r="L21" i="11" a="1"/>
  <c r="L21" i="11" s="1"/>
  <c r="L20" i="11" a="1"/>
  <c r="L20" i="11" s="1"/>
  <c r="I7" i="11"/>
  <c r="I6" i="11"/>
  <c r="C6" i="11"/>
  <c r="I5" i="11"/>
  <c r="L219" i="10" a="1"/>
  <c r="L219" i="10" s="1"/>
  <c r="L218" i="10" a="1"/>
  <c r="L218" i="10" s="1"/>
  <c r="L217" i="10" a="1"/>
  <c r="L217" i="10" s="1"/>
  <c r="L216" i="10" a="1"/>
  <c r="L216" i="10" s="1"/>
  <c r="L215" i="10" a="1"/>
  <c r="L215" i="10" s="1"/>
  <c r="L214" i="10" a="1"/>
  <c r="L214" i="10" s="1"/>
  <c r="L213" i="10" a="1"/>
  <c r="L213" i="10" s="1"/>
  <c r="L212" i="10" a="1"/>
  <c r="L212" i="10" s="1"/>
  <c r="L211" i="10" a="1"/>
  <c r="L211" i="10" s="1"/>
  <c r="L210" i="10" a="1"/>
  <c r="L210" i="10" s="1"/>
  <c r="L209" i="10" a="1"/>
  <c r="L209" i="10" s="1"/>
  <c r="L208" i="10" a="1"/>
  <c r="L208" i="10" s="1"/>
  <c r="L207" i="10" a="1"/>
  <c r="L207" i="10" s="1"/>
  <c r="L206" i="10" a="1"/>
  <c r="L206" i="10" s="1"/>
  <c r="L205" i="10" a="1"/>
  <c r="L205" i="10" s="1"/>
  <c r="L204" i="10" a="1"/>
  <c r="L204" i="10" s="1"/>
  <c r="L203" i="10" a="1"/>
  <c r="L203" i="10" s="1"/>
  <c r="L202" i="10" a="1"/>
  <c r="L202" i="10" s="1"/>
  <c r="L201" i="10" a="1"/>
  <c r="L201" i="10" s="1"/>
  <c r="L200" i="10" a="1"/>
  <c r="L200" i="10" s="1"/>
  <c r="L199" i="10" a="1"/>
  <c r="L199" i="10" s="1"/>
  <c r="L198" i="10" a="1"/>
  <c r="L198" i="10" s="1"/>
  <c r="L197" i="10" a="1"/>
  <c r="L197" i="10" s="1"/>
  <c r="L196" i="10" a="1"/>
  <c r="L196" i="10" s="1"/>
  <c r="L195" i="10" a="1"/>
  <c r="L195" i="10" s="1"/>
  <c r="L194" i="10" a="1"/>
  <c r="L194" i="10" s="1"/>
  <c r="L193" i="10" a="1"/>
  <c r="L193" i="10" s="1"/>
  <c r="L192" i="10" a="1"/>
  <c r="L192" i="10" s="1"/>
  <c r="L191" i="10" a="1"/>
  <c r="L191" i="10" s="1"/>
  <c r="L190" i="10" a="1"/>
  <c r="L190" i="10" s="1"/>
  <c r="L189" i="10" a="1"/>
  <c r="L189" i="10" s="1"/>
  <c r="L188" i="10" a="1"/>
  <c r="L188" i="10" s="1"/>
  <c r="L187" i="10" a="1"/>
  <c r="L187" i="10" s="1"/>
  <c r="L186" i="10" a="1"/>
  <c r="L186" i="10" s="1"/>
  <c r="L185" i="10" a="1"/>
  <c r="L185" i="10" s="1"/>
  <c r="L184" i="10" a="1"/>
  <c r="L184" i="10" s="1"/>
  <c r="L183" i="10" a="1"/>
  <c r="L183" i="10" s="1"/>
  <c r="L182" i="10" a="1"/>
  <c r="L182" i="10" s="1"/>
  <c r="L181" i="10" a="1"/>
  <c r="L181" i="10" s="1"/>
  <c r="L180" i="10" a="1"/>
  <c r="L180" i="10" s="1"/>
  <c r="L179" i="10" a="1"/>
  <c r="L179" i="10" s="1"/>
  <c r="L178" i="10" a="1"/>
  <c r="L178" i="10" s="1"/>
  <c r="L177" i="10" a="1"/>
  <c r="L177" i="10" s="1"/>
  <c r="L176" i="10" a="1"/>
  <c r="L176" i="10" s="1"/>
  <c r="L175" i="10" a="1"/>
  <c r="L175" i="10" s="1"/>
  <c r="L174" i="10" a="1"/>
  <c r="L174" i="10" s="1"/>
  <c r="L173" i="10" a="1"/>
  <c r="L173" i="10" s="1"/>
  <c r="L172" i="10" a="1"/>
  <c r="L172" i="10" s="1"/>
  <c r="L171" i="10" a="1"/>
  <c r="L171" i="10" s="1"/>
  <c r="L170" i="10" a="1"/>
  <c r="L170" i="10" s="1"/>
  <c r="L169" i="10" a="1"/>
  <c r="L169" i="10" s="1"/>
  <c r="L168" i="10" a="1"/>
  <c r="L168" i="10" s="1"/>
  <c r="L167" i="10" a="1"/>
  <c r="L167" i="10" s="1"/>
  <c r="L166" i="10" a="1"/>
  <c r="L166" i="10" s="1"/>
  <c r="L165" i="10" a="1"/>
  <c r="L165" i="10" s="1"/>
  <c r="L164" i="10" a="1"/>
  <c r="L164" i="10" s="1"/>
  <c r="L163" i="10" a="1"/>
  <c r="L163" i="10" s="1"/>
  <c r="L162" i="10" a="1"/>
  <c r="L162" i="10" s="1"/>
  <c r="L161" i="10" a="1"/>
  <c r="L161" i="10" s="1"/>
  <c r="L160" i="10" a="1"/>
  <c r="L160" i="10" s="1"/>
  <c r="L159" i="10" a="1"/>
  <c r="L159" i="10" s="1"/>
  <c r="L158" i="10" a="1"/>
  <c r="L158" i="10" s="1"/>
  <c r="L157" i="10" a="1"/>
  <c r="L157" i="10" s="1"/>
  <c r="L156" i="10" a="1"/>
  <c r="L156" i="10" s="1"/>
  <c r="L155" i="10" a="1"/>
  <c r="L155" i="10" s="1"/>
  <c r="L154" i="10" a="1"/>
  <c r="L154" i="10" s="1"/>
  <c r="L153" i="10" a="1"/>
  <c r="L153" i="10" s="1"/>
  <c r="L152" i="10" a="1"/>
  <c r="L152" i="10" s="1"/>
  <c r="L151" i="10" a="1"/>
  <c r="L151" i="10" s="1"/>
  <c r="L150" i="10" a="1"/>
  <c r="L150" i="10" s="1"/>
  <c r="L149" i="10" a="1"/>
  <c r="L149" i="10" s="1"/>
  <c r="L148" i="10" a="1"/>
  <c r="L148" i="10" s="1"/>
  <c r="L147" i="10" a="1"/>
  <c r="L147" i="10" s="1"/>
  <c r="L146" i="10" a="1"/>
  <c r="L146" i="10" s="1"/>
  <c r="L145" i="10" a="1"/>
  <c r="L145" i="10" s="1"/>
  <c r="L144" i="10" a="1"/>
  <c r="L144" i="10" s="1"/>
  <c r="L143" i="10" a="1"/>
  <c r="L143" i="10" s="1"/>
  <c r="L142" i="10" a="1"/>
  <c r="L142" i="10" s="1"/>
  <c r="L141" i="10" a="1"/>
  <c r="L141" i="10" s="1"/>
  <c r="L140" i="10" a="1"/>
  <c r="L140" i="10" s="1"/>
  <c r="L139" i="10" a="1"/>
  <c r="L139" i="10" s="1"/>
  <c r="L138" i="10" a="1"/>
  <c r="L138" i="10" s="1"/>
  <c r="L137" i="10" a="1"/>
  <c r="L137" i="10" s="1"/>
  <c r="L136" i="10" a="1"/>
  <c r="L136" i="10" s="1"/>
  <c r="L135" i="10" a="1"/>
  <c r="L135" i="10" s="1"/>
  <c r="L134" i="10" a="1"/>
  <c r="L134" i="10"/>
  <c r="L133" i="10" a="1"/>
  <c r="L133" i="10" s="1"/>
  <c r="L132" i="10" a="1"/>
  <c r="L132" i="10" s="1"/>
  <c r="L131" i="10" a="1"/>
  <c r="L131" i="10" s="1"/>
  <c r="L130" i="10" a="1"/>
  <c r="L130" i="10" s="1"/>
  <c r="L129" i="10" a="1"/>
  <c r="L129" i="10" s="1"/>
  <c r="L128" i="10" a="1"/>
  <c r="L128" i="10" s="1"/>
  <c r="L127" i="10" a="1"/>
  <c r="L127" i="10" s="1"/>
  <c r="L126" i="10" a="1"/>
  <c r="L126" i="10" s="1"/>
  <c r="L125" i="10" a="1"/>
  <c r="L125" i="10" s="1"/>
  <c r="L124" i="10" a="1"/>
  <c r="L124" i="10" s="1"/>
  <c r="L116" i="10" a="1"/>
  <c r="L116" i="10" s="1"/>
  <c r="L106" i="10" a="1"/>
  <c r="L106" i="10" s="1"/>
  <c r="L96" i="10" a="1"/>
  <c r="L96" i="10" s="1"/>
  <c r="L86" i="10" a="1"/>
  <c r="L86" i="10" s="1"/>
  <c r="L72" i="10" a="1"/>
  <c r="L72" i="10" s="1"/>
  <c r="L62" i="10" a="1"/>
  <c r="L62" i="10" s="1"/>
  <c r="L52" i="10" a="1"/>
  <c r="L52" i="10" s="1"/>
  <c r="L42" i="10" a="1"/>
  <c r="L42" i="10" s="1"/>
  <c r="L32" i="10" a="1"/>
  <c r="L32" i="10" s="1"/>
  <c r="L29" i="10" a="1"/>
  <c r="L29" i="10" s="1"/>
  <c r="L28" i="10" a="1"/>
  <c r="L28" i="10" s="1"/>
  <c r="L27" i="10" a="1"/>
  <c r="L27" i="10" s="1"/>
  <c r="L26" i="10" a="1"/>
  <c r="L26" i="10" s="1"/>
  <c r="L25" i="10" a="1"/>
  <c r="L25" i="10" s="1"/>
  <c r="L24" i="10" a="1"/>
  <c r="L24" i="10" s="1"/>
  <c r="L23" i="10" a="1"/>
  <c r="L23" i="10" s="1"/>
  <c r="L22" i="10" a="1"/>
  <c r="L22" i="10" s="1"/>
  <c r="L21" i="10" a="1"/>
  <c r="L21" i="10" s="1"/>
  <c r="L20" i="10" a="1"/>
  <c r="L20" i="10" s="1"/>
  <c r="I7" i="10"/>
  <c r="I6" i="10"/>
  <c r="I5" i="10"/>
  <c r="G156" i="9"/>
  <c r="D156" i="9"/>
  <c r="G155" i="9"/>
  <c r="D155" i="9"/>
  <c r="G154" i="9"/>
  <c r="D154" i="9"/>
  <c r="L152" i="9" a="1"/>
  <c r="L152" i="9" s="1"/>
  <c r="L82" i="9" a="1"/>
  <c r="L82" i="9" s="1"/>
  <c r="L72" i="9" a="1"/>
  <c r="L72" i="9" s="1"/>
  <c r="L62" i="9" a="1"/>
  <c r="L62" i="9" s="1"/>
  <c r="L59" i="9" a="1"/>
  <c r="L59" i="9" s="1"/>
  <c r="L58" i="9" a="1"/>
  <c r="L58" i="9" s="1"/>
  <c r="L57" i="9" a="1"/>
  <c r="L57" i="9" s="1"/>
  <c r="L56" i="9" a="1"/>
  <c r="L56" i="9" s="1"/>
  <c r="L55" i="9" a="1"/>
  <c r="L55" i="9" s="1"/>
  <c r="L54" i="9" a="1"/>
  <c r="L54" i="9" s="1"/>
  <c r="L53" i="9" a="1"/>
  <c r="L53" i="9" s="1"/>
  <c r="L52" i="9" a="1"/>
  <c r="L52" i="9" s="1"/>
  <c r="L51" i="9" a="1"/>
  <c r="L51" i="9" s="1"/>
  <c r="L50" i="9" a="1"/>
  <c r="L50" i="9" s="1"/>
  <c r="L42" i="9" a="1"/>
  <c r="L42" i="9" s="1"/>
  <c r="L32" i="9" a="1"/>
  <c r="L32" i="9" s="1"/>
  <c r="L22" i="9" a="1"/>
  <c r="L22" i="9" s="1"/>
  <c r="L147" i="9" a="1"/>
  <c r="L147" i="9" s="1"/>
  <c r="L137" i="9" a="1"/>
  <c r="L137" i="9" s="1"/>
  <c r="L127" i="9" a="1"/>
  <c r="L127" i="9" s="1"/>
  <c r="L117" i="9" a="1"/>
  <c r="L117" i="9" s="1"/>
  <c r="L107" i="9" a="1"/>
  <c r="L107" i="9" s="1"/>
  <c r="L97" i="9" a="1"/>
  <c r="L97" i="9" s="1"/>
  <c r="L94" i="9" a="1"/>
  <c r="L94" i="9" s="1"/>
  <c r="L93" i="9" a="1"/>
  <c r="L93" i="9" s="1"/>
  <c r="L92" i="9" a="1"/>
  <c r="L92" i="9" s="1"/>
  <c r="L91" i="9" a="1"/>
  <c r="L91" i="9" s="1"/>
  <c r="L90" i="9" a="1"/>
  <c r="L90" i="9" s="1"/>
  <c r="L89" i="9" a="1"/>
  <c r="L89" i="9" s="1"/>
  <c r="L88" i="9" a="1"/>
  <c r="L88" i="9" s="1"/>
  <c r="L87" i="9" a="1"/>
  <c r="L87" i="9" s="1"/>
  <c r="L86" i="9" a="1"/>
  <c r="L86" i="9" s="1"/>
  <c r="L85" i="9" a="1"/>
  <c r="L85" i="9" s="1"/>
  <c r="I6" i="9"/>
  <c r="C6" i="9"/>
  <c r="I5" i="9"/>
  <c r="C6" i="4"/>
  <c r="C6" i="1"/>
  <c r="C6" i="2"/>
  <c r="C6" i="3"/>
  <c r="C85" i="4"/>
  <c r="C6" i="5"/>
  <c r="C6" i="6"/>
  <c r="L226" i="10" a="1"/>
  <c r="L226" i="10" s="1"/>
  <c r="L223" i="10" a="1"/>
  <c r="L223" i="10" s="1"/>
  <c r="L222" i="10" a="1"/>
  <c r="L222" i="10" s="1"/>
  <c r="L221" i="10" a="1"/>
  <c r="L221" i="10" s="1"/>
  <c r="L220" i="10" a="1"/>
  <c r="L220" i="10" s="1"/>
  <c r="L229" i="11" a="1"/>
  <c r="L229" i="11" s="1"/>
  <c r="L226" i="11" a="1"/>
  <c r="L226" i="11" s="1"/>
  <c r="L225" i="11" a="1"/>
  <c r="L225" i="11" s="1"/>
  <c r="L224" i="11" a="1"/>
  <c r="L224" i="11" s="1"/>
  <c r="L223" i="11" a="1"/>
  <c r="L223" i="11" s="1"/>
  <c r="L157" i="12" a="1"/>
  <c r="L157" i="12" s="1"/>
  <c r="L154" i="12" a="1"/>
  <c r="L154" i="12" s="1"/>
  <c r="L153" i="12" a="1"/>
  <c r="L153" i="12" s="1"/>
  <c r="L308" i="13" a="1"/>
  <c r="L308" i="13" s="1"/>
  <c r="L305" i="13" a="1"/>
  <c r="L305" i="13" s="1"/>
  <c r="L304" i="13" a="1"/>
  <c r="L304" i="13" s="1"/>
  <c r="L303" i="13" a="1"/>
  <c r="L303" i="13" s="1"/>
  <c r="L302" i="13" a="1"/>
  <c r="L302" i="13" s="1"/>
  <c r="L301" i="13" a="1"/>
  <c r="L301" i="13" s="1"/>
  <c r="L226" i="14" a="1"/>
  <c r="L226" i="14"/>
  <c r="L223" i="14" a="1"/>
  <c r="L223" i="14" s="1"/>
  <c r="L222" i="14" a="1"/>
  <c r="L222" i="14" s="1"/>
  <c r="L221" i="14" a="1"/>
  <c r="L221" i="14" s="1"/>
  <c r="L220" i="14" a="1"/>
  <c r="L220" i="14" s="1"/>
  <c r="L219" i="14" a="1"/>
  <c r="L219" i="14" s="1"/>
  <c r="L218" i="14" a="1"/>
  <c r="L218" i="14" s="1"/>
  <c r="L303" i="15" a="1"/>
  <c r="L303" i="15" s="1"/>
  <c r="L300" i="15" a="1"/>
  <c r="L300" i="15"/>
  <c r="L299" i="15" a="1"/>
  <c r="L299" i="15" s="1"/>
  <c r="L230" i="16" a="1"/>
  <c r="L230" i="16" s="1"/>
  <c r="L227" i="16" a="1"/>
  <c r="L227" i="16" s="1"/>
  <c r="L226" i="16" a="1"/>
  <c r="L226" i="16" s="1"/>
  <c r="L225" i="16" a="1"/>
  <c r="L225" i="16" s="1"/>
  <c r="L224" i="16" a="1"/>
  <c r="L224" i="16" s="1"/>
  <c r="L223" i="16" a="1"/>
  <c r="L223" i="16" s="1"/>
  <c r="L237" i="18" a="1"/>
  <c r="L237" i="18" s="1"/>
  <c r="L234" i="18" a="1"/>
  <c r="L234" i="18" s="1"/>
  <c r="L233" i="18" a="1"/>
  <c r="L233" i="18" s="1"/>
  <c r="L232" i="18" a="1"/>
  <c r="L232" i="18" s="1"/>
  <c r="L231" i="18" a="1"/>
  <c r="L231" i="18" s="1"/>
  <c r="L230" i="18" a="1"/>
  <c r="L230" i="18" s="1"/>
  <c r="L229" i="18" a="1"/>
  <c r="L229" i="18" s="1"/>
  <c r="L228" i="18" a="1"/>
  <c r="L228" i="18" s="1"/>
  <c r="L159" i="19" a="1"/>
  <c r="L159" i="19" s="1"/>
  <c r="L156" i="19" a="1"/>
  <c r="L156" i="19" s="1"/>
  <c r="L155" i="19" a="1"/>
  <c r="L155" i="19" s="1"/>
  <c r="L304" i="20" a="1"/>
  <c r="L304" i="20" s="1"/>
  <c r="L301" i="20" a="1"/>
  <c r="L301" i="20" s="1"/>
  <c r="L306" i="27" a="1"/>
  <c r="L306" i="27" s="1"/>
  <c r="L303" i="27" a="1"/>
  <c r="L303" i="27"/>
  <c r="L302" i="27" a="1"/>
  <c r="L302" i="27" s="1"/>
  <c r="L301" i="27" a="1"/>
  <c r="L301" i="27" s="1"/>
  <c r="L300" i="27" a="1"/>
  <c r="L300" i="27" s="1"/>
  <c r="L302" i="29" a="1"/>
  <c r="L302" i="29" s="1"/>
  <c r="L299" i="29" a="1"/>
  <c r="L299" i="29" s="1"/>
  <c r="L298" i="29" a="1"/>
  <c r="L298" i="29"/>
  <c r="L297" i="29" a="1"/>
  <c r="L297" i="29" s="1"/>
  <c r="L296" i="29" a="1"/>
  <c r="L296" i="29" s="1"/>
  <c r="L295" i="29" a="1"/>
  <c r="L295" i="29" s="1"/>
  <c r="L294" i="29" a="1"/>
  <c r="L294" i="29"/>
  <c r="L293" i="29" a="1"/>
  <c r="L293" i="29" s="1"/>
  <c r="C6" i="26"/>
  <c r="L14" i="9" a="1"/>
  <c r="L14" i="9" s="1"/>
  <c r="L15" i="9" a="1"/>
  <c r="L15" i="9" s="1"/>
  <c r="L16" i="9" a="1"/>
  <c r="L16" i="9" s="1"/>
  <c r="L17" i="9" a="1"/>
  <c r="L17" i="9" s="1"/>
  <c r="L84" i="9" a="1"/>
  <c r="L84" i="9" s="1"/>
  <c r="L95" i="9" a="1"/>
  <c r="L95" i="9" s="1"/>
  <c r="L96" i="9" a="1"/>
  <c r="L96" i="9" s="1"/>
  <c r="L98" i="9" a="1"/>
  <c r="L98" i="9" s="1"/>
  <c r="L99" i="9" a="1"/>
  <c r="L99" i="9" s="1"/>
  <c r="L100" i="9" a="1"/>
  <c r="L100" i="9" s="1"/>
  <c r="L101" i="9" a="1"/>
  <c r="L101" i="9" s="1"/>
  <c r="L102" i="9" a="1"/>
  <c r="L102" i="9" s="1"/>
  <c r="L103" i="9" a="1"/>
  <c r="L103" i="9" s="1"/>
  <c r="L104" i="9" a="1"/>
  <c r="L104" i="9" s="1"/>
  <c r="L105" i="9" a="1"/>
  <c r="L105" i="9" s="1"/>
  <c r="L106" i="9" a="1"/>
  <c r="L106" i="9" s="1"/>
  <c r="L108" i="9" a="1"/>
  <c r="L108" i="9" s="1"/>
  <c r="L109" i="9" a="1"/>
  <c r="L109" i="9" s="1"/>
  <c r="L110" i="9" a="1"/>
  <c r="L110" i="9" s="1"/>
  <c r="L111" i="9" a="1"/>
  <c r="L111" i="9" s="1"/>
  <c r="L112" i="9" a="1"/>
  <c r="L112" i="9" s="1"/>
  <c r="L113" i="9" a="1"/>
  <c r="L113" i="9" s="1"/>
  <c r="L114" i="9" a="1"/>
  <c r="L114" i="9" s="1"/>
  <c r="L115" i="9" a="1"/>
  <c r="L115" i="9" s="1"/>
  <c r="L116" i="9" a="1"/>
  <c r="L116" i="9" s="1"/>
  <c r="L118" i="9" a="1"/>
  <c r="L118" i="9" s="1"/>
  <c r="L119" i="9" a="1"/>
  <c r="L119" i="9" s="1"/>
  <c r="L120" i="9" a="1"/>
  <c r="L120" i="9" s="1"/>
  <c r="L121" i="9" a="1"/>
  <c r="L121" i="9" s="1"/>
  <c r="L122" i="9" a="1"/>
  <c r="L122" i="9" s="1"/>
  <c r="L123" i="9" a="1"/>
  <c r="L123" i="9" s="1"/>
  <c r="L124" i="9" a="1"/>
  <c r="L124" i="9" s="1"/>
  <c r="L125" i="9" a="1"/>
  <c r="L125" i="9" s="1"/>
  <c r="L126" i="9" a="1"/>
  <c r="L126" i="9" s="1"/>
  <c r="L128" i="9" a="1"/>
  <c r="L128" i="9" s="1"/>
  <c r="L129" i="9" a="1"/>
  <c r="L129" i="9" s="1"/>
  <c r="L130" i="9" a="1"/>
  <c r="L130" i="9" s="1"/>
  <c r="L131" i="9" a="1"/>
  <c r="L131" i="9" s="1"/>
  <c r="L132" i="9" a="1"/>
  <c r="L132" i="9" s="1"/>
  <c r="L133" i="9" a="1"/>
  <c r="L133" i="9" s="1"/>
  <c r="L134" i="9" a="1"/>
  <c r="L134" i="9" s="1"/>
  <c r="L135" i="9" a="1"/>
  <c r="L135" i="9" s="1"/>
  <c r="L136" i="9" a="1"/>
  <c r="L136" i="9" s="1"/>
  <c r="L138" i="9" a="1"/>
  <c r="L138" i="9" s="1"/>
  <c r="L139" i="9" a="1"/>
  <c r="L139" i="9" s="1"/>
  <c r="L140" i="9" a="1"/>
  <c r="L140" i="9" s="1"/>
  <c r="L141" i="9" a="1"/>
  <c r="L141" i="9" s="1"/>
  <c r="L142" i="9" a="1"/>
  <c r="L142" i="9" s="1"/>
  <c r="L143" i="9" a="1"/>
  <c r="L143" i="9" s="1"/>
  <c r="L144" i="9" a="1"/>
  <c r="L144" i="9" s="1"/>
  <c r="L145" i="9" a="1"/>
  <c r="L145" i="9" s="1"/>
  <c r="L146" i="9" a="1"/>
  <c r="L146" i="9" s="1"/>
  <c r="L148" i="9" a="1"/>
  <c r="L148" i="9" s="1"/>
  <c r="L20" i="9" a="1"/>
  <c r="L20" i="9" s="1"/>
  <c r="L21" i="9" a="1"/>
  <c r="L21" i="9" s="1"/>
  <c r="L23" i="9" a="1"/>
  <c r="L23" i="9" s="1"/>
  <c r="L24" i="9" a="1"/>
  <c r="L24" i="9" s="1"/>
  <c r="L25" i="9" a="1"/>
  <c r="L25" i="9" s="1"/>
  <c r="L26" i="9" a="1"/>
  <c r="L26" i="9" s="1"/>
  <c r="L27" i="9" a="1"/>
  <c r="L27" i="9" s="1"/>
  <c r="L28" i="9" a="1"/>
  <c r="L28" i="9" s="1"/>
  <c r="L29" i="9" a="1"/>
  <c r="L29" i="9" s="1"/>
  <c r="L30" i="9" a="1"/>
  <c r="L30" i="9" s="1"/>
  <c r="L31" i="9" a="1"/>
  <c r="L31" i="9" s="1"/>
  <c r="L33" i="9" a="1"/>
  <c r="L33" i="9" s="1"/>
  <c r="L34" i="9" a="1"/>
  <c r="L34" i="9" s="1"/>
  <c r="L35" i="9" a="1"/>
  <c r="L35" i="9" s="1"/>
  <c r="L36" i="9" a="1"/>
  <c r="L36" i="9" s="1"/>
  <c r="L37" i="9" a="1"/>
  <c r="L37" i="9" s="1"/>
  <c r="L38" i="9" a="1"/>
  <c r="L38" i="9" s="1"/>
  <c r="L39" i="9" a="1"/>
  <c r="L39" i="9" s="1"/>
  <c r="L40" i="9" a="1"/>
  <c r="L40" i="9" s="1"/>
  <c r="L41" i="9" a="1"/>
  <c r="L41" i="9" s="1"/>
  <c r="L43" i="9" a="1"/>
  <c r="L43" i="9" s="1"/>
  <c r="L44" i="9" a="1"/>
  <c r="L44" i="9" s="1"/>
  <c r="L45" i="9" a="1"/>
  <c r="L45" i="9" s="1"/>
  <c r="L46" i="9" a="1"/>
  <c r="L46" i="9" s="1"/>
  <c r="L47" i="9" a="1"/>
  <c r="L47" i="9" s="1"/>
  <c r="L48" i="9" a="1"/>
  <c r="L48" i="9" s="1"/>
  <c r="L49" i="9" a="1"/>
  <c r="L49" i="9" s="1"/>
  <c r="L60" i="9" a="1"/>
  <c r="L60" i="9" s="1"/>
  <c r="L61" i="9" a="1"/>
  <c r="L61" i="9" s="1"/>
  <c r="L63" i="9" a="1"/>
  <c r="L63" i="9" s="1"/>
  <c r="L64" i="9" a="1"/>
  <c r="L64" i="9" s="1"/>
  <c r="L65" i="9" a="1"/>
  <c r="L65" i="9" s="1"/>
  <c r="L66" i="9" a="1"/>
  <c r="L66" i="9" s="1"/>
  <c r="L67" i="9" a="1"/>
  <c r="L67" i="9" s="1"/>
  <c r="L68" i="9" a="1"/>
  <c r="L68" i="9" s="1"/>
  <c r="L69" i="9" a="1"/>
  <c r="L69" i="9" s="1"/>
  <c r="L70" i="9" a="1"/>
  <c r="L70" i="9" s="1"/>
  <c r="L71" i="9" a="1"/>
  <c r="L71" i="9" s="1"/>
  <c r="L73" i="9" a="1"/>
  <c r="L73" i="9" s="1"/>
  <c r="L74" i="9" a="1"/>
  <c r="L74" i="9" s="1"/>
  <c r="L75" i="9" a="1"/>
  <c r="L75" i="9" s="1"/>
  <c r="L76" i="9" a="1"/>
  <c r="L76" i="9" s="1"/>
  <c r="L77" i="9" a="1"/>
  <c r="L77" i="9" s="1"/>
  <c r="L78" i="9" a="1"/>
  <c r="L78" i="9" s="1"/>
  <c r="L79" i="9" a="1"/>
  <c r="L79" i="9" s="1"/>
  <c r="L80" i="9" a="1"/>
  <c r="L80" i="9" s="1"/>
  <c r="L81" i="9" a="1"/>
  <c r="L81" i="9" s="1"/>
  <c r="L83" i="9" a="1"/>
  <c r="L83" i="9" s="1"/>
  <c r="L149" i="9" a="1"/>
  <c r="L149" i="9" s="1"/>
  <c r="L150" i="9" a="1"/>
  <c r="L150" i="9" s="1"/>
  <c r="L151" i="9" a="1"/>
  <c r="L151" i="9" s="1"/>
  <c r="L153" i="9" a="1"/>
  <c r="L153" i="9" s="1"/>
  <c r="L154" i="9" a="1"/>
  <c r="L154" i="9" s="1"/>
  <c r="L155" i="9" a="1"/>
  <c r="L155" i="9" s="1"/>
  <c r="L156" i="9" a="1"/>
  <c r="L156" i="9" s="1"/>
  <c r="L157" i="9" a="1"/>
  <c r="L157" i="9" s="1"/>
  <c r="L14" i="10" a="1"/>
  <c r="L14" i="10" s="1"/>
  <c r="L15" i="10" a="1"/>
  <c r="L15" i="10" s="1"/>
  <c r="L16" i="10" a="1"/>
  <c r="L16" i="10" s="1"/>
  <c r="L17" i="10" a="1"/>
  <c r="L17" i="10" s="1"/>
  <c r="L18" i="10" a="1"/>
  <c r="L18" i="10" s="1"/>
  <c r="L19" i="10" a="1"/>
  <c r="L19" i="10" s="1"/>
  <c r="L30" i="10" a="1"/>
  <c r="L30" i="10" s="1"/>
  <c r="L31" i="10" a="1"/>
  <c r="L31" i="10" s="1"/>
  <c r="L33" i="10" a="1"/>
  <c r="L33" i="10" s="1"/>
  <c r="L34" i="10" a="1"/>
  <c r="L34" i="10" s="1"/>
  <c r="L35" i="10" a="1"/>
  <c r="L35" i="10" s="1"/>
  <c r="L36" i="10" a="1"/>
  <c r="L36" i="10" s="1"/>
  <c r="L37" i="10" a="1"/>
  <c r="L37" i="10" s="1"/>
  <c r="L38" i="10" a="1"/>
  <c r="L38" i="10" s="1"/>
  <c r="L39" i="10" a="1"/>
  <c r="L39" i="10" s="1"/>
  <c r="L40" i="10" a="1"/>
  <c r="L40" i="10" s="1"/>
  <c r="L41" i="10" a="1"/>
  <c r="L41" i="10" s="1"/>
  <c r="L43" i="10" a="1"/>
  <c r="L43" i="10" s="1"/>
  <c r="L44" i="10" a="1"/>
  <c r="L44" i="10" s="1"/>
  <c r="L45" i="10" a="1"/>
  <c r="L45" i="10" s="1"/>
  <c r="L46" i="10" a="1"/>
  <c r="L46" i="10" s="1"/>
  <c r="L47" i="10" a="1"/>
  <c r="L47" i="10" s="1"/>
  <c r="L48" i="10" a="1"/>
  <c r="L48" i="10" s="1"/>
  <c r="L49" i="10" a="1"/>
  <c r="L49" i="10" s="1"/>
  <c r="L50" i="10" a="1"/>
  <c r="L50" i="10" s="1"/>
  <c r="L51" i="10" a="1"/>
  <c r="L51" i="10" s="1"/>
  <c r="L53" i="10" a="1"/>
  <c r="L53" i="10" s="1"/>
  <c r="L54" i="10" a="1"/>
  <c r="L54" i="10" s="1"/>
  <c r="L55" i="10" a="1"/>
  <c r="L55" i="10" s="1"/>
  <c r="L56" i="10" a="1"/>
  <c r="L56" i="10" s="1"/>
  <c r="L57" i="10" a="1"/>
  <c r="L57" i="10" s="1"/>
  <c r="L58" i="10" a="1"/>
  <c r="L58" i="10" s="1"/>
  <c r="L59" i="10" a="1"/>
  <c r="L59" i="10" s="1"/>
  <c r="L60" i="10" a="1"/>
  <c r="L60" i="10" s="1"/>
  <c r="L61" i="10" a="1"/>
  <c r="L61" i="10" s="1"/>
  <c r="L63" i="10" a="1"/>
  <c r="L63" i="10" s="1"/>
  <c r="L64" i="10" a="1"/>
  <c r="L64" i="10" s="1"/>
  <c r="L65" i="10" a="1"/>
  <c r="L65" i="10" s="1"/>
  <c r="L66" i="10" a="1"/>
  <c r="L66" i="10" s="1"/>
  <c r="L67" i="10" a="1"/>
  <c r="L67" i="10" s="1"/>
  <c r="L68" i="10" a="1"/>
  <c r="L68" i="10" s="1"/>
  <c r="L69" i="10" a="1"/>
  <c r="L69" i="10" s="1"/>
  <c r="L70" i="10" a="1"/>
  <c r="L70" i="10" s="1"/>
  <c r="L71" i="10" a="1"/>
  <c r="L71" i="10" s="1"/>
  <c r="L73" i="10" a="1"/>
  <c r="L73" i="10" s="1"/>
  <c r="L74" i="10" a="1"/>
  <c r="L74" i="10" s="1"/>
  <c r="L75" i="10" a="1"/>
  <c r="L75" i="10" s="1"/>
  <c r="L76" i="10" a="1"/>
  <c r="L76" i="10" s="1"/>
  <c r="L77" i="10" a="1"/>
  <c r="L77" i="10" s="1"/>
  <c r="L78" i="10" a="1"/>
  <c r="L78" i="10" s="1"/>
  <c r="L79" i="10" a="1"/>
  <c r="L79" i="10" s="1"/>
  <c r="L80" i="10" a="1"/>
  <c r="L80" i="10" s="1"/>
  <c r="L81" i="10" a="1"/>
  <c r="L81" i="10" s="1"/>
  <c r="L82" i="10" a="1"/>
  <c r="L82" i="10" s="1"/>
  <c r="L83" i="10" a="1"/>
  <c r="L83" i="10" s="1"/>
  <c r="L84" i="10" a="1"/>
  <c r="L84" i="10" s="1"/>
  <c r="L85" i="10" a="1"/>
  <c r="L85" i="10" s="1"/>
  <c r="L87" i="10" a="1"/>
  <c r="L87" i="10" s="1"/>
  <c r="L88" i="10" a="1"/>
  <c r="L88" i="10" s="1"/>
  <c r="L89" i="10" a="1"/>
  <c r="L89" i="10" s="1"/>
  <c r="L90" i="10" a="1"/>
  <c r="L90" i="10" s="1"/>
  <c r="L91" i="10" a="1"/>
  <c r="L91" i="10" s="1"/>
  <c r="L92" i="10" a="1"/>
  <c r="L92" i="10" s="1"/>
  <c r="L93" i="10" a="1"/>
  <c r="L93" i="10" s="1"/>
  <c r="L94" i="10" a="1"/>
  <c r="L94" i="10" s="1"/>
  <c r="L95" i="10" a="1"/>
  <c r="L95" i="10" s="1"/>
  <c r="L97" i="10" a="1"/>
  <c r="L97" i="10" s="1"/>
  <c r="L98" i="10" a="1"/>
  <c r="L98" i="10" s="1"/>
  <c r="L99" i="10" a="1"/>
  <c r="L99" i="10" s="1"/>
  <c r="L100" i="10" a="1"/>
  <c r="L100" i="10" s="1"/>
  <c r="L101" i="10" a="1"/>
  <c r="L101" i="10" s="1"/>
  <c r="L102" i="10" a="1"/>
  <c r="L102" i="10" s="1"/>
  <c r="L103" i="10" a="1"/>
  <c r="L103" i="10" s="1"/>
  <c r="L104" i="10" a="1"/>
  <c r="L104" i="10" s="1"/>
  <c r="L105" i="10" a="1"/>
  <c r="L105" i="10" s="1"/>
  <c r="L107" i="10" a="1"/>
  <c r="L107" i="10" s="1"/>
  <c r="L108" i="10" a="1"/>
  <c r="L108" i="10" s="1"/>
  <c r="L109" i="10" a="1"/>
  <c r="L109" i="10" s="1"/>
  <c r="L110" i="10" a="1"/>
  <c r="L110" i="10" s="1"/>
  <c r="L111" i="10" a="1"/>
  <c r="L111" i="10" s="1"/>
  <c r="L112" i="10" a="1"/>
  <c r="L112" i="10" s="1"/>
  <c r="L113" i="10" a="1"/>
  <c r="L113" i="10" s="1"/>
  <c r="L114" i="10" a="1"/>
  <c r="L114" i="10" s="1"/>
  <c r="L115" i="10" a="1"/>
  <c r="L115" i="10" s="1"/>
  <c r="L117" i="10" a="1"/>
  <c r="L117" i="10" s="1"/>
  <c r="L118" i="10" a="1"/>
  <c r="L118" i="10" s="1"/>
  <c r="L119" i="10" a="1"/>
  <c r="L119" i="10" s="1"/>
  <c r="L120" i="10" a="1"/>
  <c r="L120" i="10" s="1"/>
  <c r="L121" i="10" a="1"/>
  <c r="L121" i="10" s="1"/>
  <c r="L122" i="10" a="1"/>
  <c r="L122" i="10" s="1"/>
  <c r="L123" i="10" a="1"/>
  <c r="L123" i="10" s="1"/>
  <c r="L224" i="10" a="1"/>
  <c r="L224" i="10" s="1"/>
  <c r="L225" i="10" a="1"/>
  <c r="L225" i="10" s="1"/>
  <c r="L227" i="10" a="1"/>
  <c r="L227" i="10" s="1"/>
  <c r="L228" i="10" a="1"/>
  <c r="L228" i="10" s="1"/>
  <c r="L229" i="10" a="1"/>
  <c r="L229" i="10" s="1"/>
  <c r="L230" i="10" a="1"/>
  <c r="L230" i="10" s="1"/>
  <c r="L231" i="10" a="1"/>
  <c r="L231" i="10" s="1"/>
  <c r="L232" i="10" a="1"/>
  <c r="L232" i="10" s="1"/>
  <c r="L233" i="10" a="1"/>
  <c r="L233" i="10" s="1"/>
  <c r="L16" i="11" a="1"/>
  <c r="L16" i="11" s="1"/>
  <c r="L17" i="11" a="1"/>
  <c r="L17" i="11" s="1"/>
  <c r="L18" i="11" a="1"/>
  <c r="L18" i="11" s="1"/>
  <c r="L19" i="11" a="1"/>
  <c r="L19" i="11" s="1"/>
  <c r="L30" i="11" a="1"/>
  <c r="L30" i="11" s="1"/>
  <c r="L31" i="11" a="1"/>
  <c r="L31" i="11" s="1"/>
  <c r="L33" i="11" a="1"/>
  <c r="L33" i="11" s="1"/>
  <c r="L34" i="11" a="1"/>
  <c r="L34" i="11" s="1"/>
  <c r="L35" i="11" a="1"/>
  <c r="L35" i="11" s="1"/>
  <c r="L36" i="11" a="1"/>
  <c r="L36" i="11" s="1"/>
  <c r="L37" i="11" a="1"/>
  <c r="L37" i="11" s="1"/>
  <c r="L38" i="11" a="1"/>
  <c r="L38" i="11" s="1"/>
  <c r="L39" i="11" a="1"/>
  <c r="L39" i="11" s="1"/>
  <c r="L40" i="11" a="1"/>
  <c r="L40" i="11" s="1"/>
  <c r="L41" i="11" a="1"/>
  <c r="L41" i="11" s="1"/>
  <c r="L43" i="11" a="1"/>
  <c r="L43" i="11" s="1"/>
  <c r="L44" i="11" a="1"/>
  <c r="L44" i="11" s="1"/>
  <c r="L45" i="11" a="1"/>
  <c r="L45" i="11" s="1"/>
  <c r="L46" i="11" a="1"/>
  <c r="L46" i="11" s="1"/>
  <c r="L47" i="11" a="1"/>
  <c r="L47" i="11" s="1"/>
  <c r="L48" i="11" a="1"/>
  <c r="L48" i="11" s="1"/>
  <c r="L49" i="11" a="1"/>
  <c r="L49" i="11" s="1"/>
  <c r="L50" i="11" a="1"/>
  <c r="L50" i="11" s="1"/>
  <c r="L51" i="11" a="1"/>
  <c r="L51" i="11" s="1"/>
  <c r="L53" i="11" a="1"/>
  <c r="L53" i="11" s="1"/>
  <c r="L54" i="11" a="1"/>
  <c r="L54" i="11" s="1"/>
  <c r="L55" i="11" a="1"/>
  <c r="L55" i="11" s="1"/>
  <c r="L56" i="11" a="1"/>
  <c r="L56" i="11" s="1"/>
  <c r="L57" i="11" a="1"/>
  <c r="L57" i="11" s="1"/>
  <c r="L58" i="11" a="1"/>
  <c r="L58" i="11" s="1"/>
  <c r="L59" i="11" a="1"/>
  <c r="L59" i="11" s="1"/>
  <c r="L60" i="11" a="1"/>
  <c r="L60" i="11" s="1"/>
  <c r="L61" i="11" a="1"/>
  <c r="L61" i="11" s="1"/>
  <c r="L63" i="11" a="1"/>
  <c r="L63" i="11" s="1"/>
  <c r="L64" i="11" a="1"/>
  <c r="L64" i="11" s="1"/>
  <c r="L65" i="11" a="1"/>
  <c r="L65" i="11" s="1"/>
  <c r="L66" i="11" a="1"/>
  <c r="L66" i="11" s="1"/>
  <c r="L67" i="11" a="1"/>
  <c r="L67" i="11" s="1"/>
  <c r="L68" i="11" a="1"/>
  <c r="L68" i="11" s="1"/>
  <c r="L69" i="11" a="1"/>
  <c r="L69" i="11" s="1"/>
  <c r="L70" i="11" a="1"/>
  <c r="L70" i="11" s="1"/>
  <c r="L71" i="11" a="1"/>
  <c r="L71" i="11" s="1"/>
  <c r="L73" i="11" a="1"/>
  <c r="L73" i="11" s="1"/>
  <c r="L74" i="11" a="1"/>
  <c r="L74" i="11" s="1"/>
  <c r="L75" i="11" a="1"/>
  <c r="L75" i="11" s="1"/>
  <c r="L76" i="11" a="1"/>
  <c r="L76" i="11" s="1"/>
  <c r="L77" i="11" a="1"/>
  <c r="L77" i="11" s="1"/>
  <c r="L78" i="11" a="1"/>
  <c r="L78" i="11" s="1"/>
  <c r="L80" i="11" a="1"/>
  <c r="L80" i="11" s="1"/>
  <c r="L81" i="11" a="1"/>
  <c r="L81" i="11" s="1"/>
  <c r="L82" i="11" a="1"/>
  <c r="L82" i="11" s="1"/>
  <c r="L83" i="11" a="1"/>
  <c r="L83" i="11" s="1"/>
  <c r="L84" i="11" a="1"/>
  <c r="L84" i="11" s="1"/>
  <c r="L85" i="11" a="1"/>
  <c r="L85" i="11" s="1"/>
  <c r="L86" i="11" a="1"/>
  <c r="L86" i="11" s="1"/>
  <c r="L87" i="11" a="1"/>
  <c r="L87" i="11" s="1"/>
  <c r="L88" i="11" a="1"/>
  <c r="L88" i="11" s="1"/>
  <c r="L90" i="11" a="1"/>
  <c r="L90" i="11" s="1"/>
  <c r="L91" i="11" a="1"/>
  <c r="L91" i="11" s="1"/>
  <c r="L92" i="11" a="1"/>
  <c r="L92" i="11" s="1"/>
  <c r="L93" i="11" a="1"/>
  <c r="L93" i="11" s="1"/>
  <c r="L94" i="11" a="1"/>
  <c r="L94" i="11" s="1"/>
  <c r="L95" i="11" a="1"/>
  <c r="L95" i="11" s="1"/>
  <c r="L96" i="11" a="1"/>
  <c r="L96" i="11" s="1"/>
  <c r="L97" i="11" a="1"/>
  <c r="L97" i="11" s="1"/>
  <c r="L98" i="11" a="1"/>
  <c r="L98" i="11" s="1"/>
  <c r="L100" i="11" a="1"/>
  <c r="L100" i="11" s="1"/>
  <c r="L101" i="11" a="1"/>
  <c r="L101" i="11" s="1"/>
  <c r="L102" i="11" a="1"/>
  <c r="L102" i="11" s="1"/>
  <c r="L103" i="11" a="1"/>
  <c r="L103" i="11" s="1"/>
  <c r="L104" i="11" a="1"/>
  <c r="L104" i="11" s="1"/>
  <c r="L105" i="11" a="1"/>
  <c r="L105" i="11" s="1"/>
  <c r="L106" i="11" a="1"/>
  <c r="L106" i="11" s="1"/>
  <c r="L107" i="11" a="1"/>
  <c r="L107" i="11" s="1"/>
  <c r="L108" i="11" a="1"/>
  <c r="L108" i="11" s="1"/>
  <c r="L110" i="11" a="1"/>
  <c r="L110" i="11" s="1"/>
  <c r="L111" i="11" a="1"/>
  <c r="L111" i="11" s="1"/>
  <c r="L112" i="11" a="1"/>
  <c r="L112" i="11" s="1"/>
  <c r="L113" i="11" a="1"/>
  <c r="L113" i="11" s="1"/>
  <c r="L114" i="11" a="1"/>
  <c r="L114" i="11" s="1"/>
  <c r="L115" i="11" a="1"/>
  <c r="L115" i="11" s="1"/>
  <c r="L116" i="11" a="1"/>
  <c r="L116" i="11" s="1"/>
  <c r="L117" i="11" a="1"/>
  <c r="L117" i="11" s="1"/>
  <c r="L118" i="11" a="1"/>
  <c r="L118" i="11"/>
  <c r="L120" i="11" a="1"/>
  <c r="L120" i="11" s="1"/>
  <c r="L121" i="11" a="1"/>
  <c r="L121" i="11" s="1"/>
  <c r="L122" i="11" a="1"/>
  <c r="L122" i="11" s="1"/>
  <c r="L123" i="11" a="1"/>
  <c r="L123" i="11" s="1"/>
  <c r="L124" i="11" a="1"/>
  <c r="L124" i="11" s="1"/>
  <c r="L125" i="11" a="1"/>
  <c r="L125" i="11" s="1"/>
  <c r="L126" i="11" a="1"/>
  <c r="L126" i="11"/>
  <c r="L227" i="11" a="1"/>
  <c r="L227" i="11" s="1"/>
  <c r="L228" i="11" a="1"/>
  <c r="L228" i="11" s="1"/>
  <c r="L230" i="11" a="1"/>
  <c r="L230" i="11" s="1"/>
  <c r="L231" i="11" a="1"/>
  <c r="L231" i="11" s="1"/>
  <c r="L232" i="11" a="1"/>
  <c r="L232" i="11" s="1"/>
  <c r="L233" i="11" a="1"/>
  <c r="L233" i="11" s="1"/>
  <c r="L234" i="11" a="1"/>
  <c r="L234" i="11" s="1"/>
  <c r="L235" i="11" a="1"/>
  <c r="L235" i="11" s="1"/>
  <c r="L236" i="11" a="1"/>
  <c r="L236" i="11" s="1"/>
  <c r="L14" i="12" a="1"/>
  <c r="L14" i="12" s="1"/>
  <c r="L15" i="12" a="1"/>
  <c r="L15" i="12" s="1"/>
  <c r="L16" i="12" a="1"/>
  <c r="L16" i="12" s="1"/>
  <c r="L17" i="12" a="1"/>
  <c r="L17" i="12" s="1"/>
  <c r="L18" i="12" a="1"/>
  <c r="L18" i="12" s="1"/>
  <c r="L19" i="12" a="1"/>
  <c r="L19" i="12" s="1"/>
  <c r="L30" i="12" a="1"/>
  <c r="L30" i="12" s="1"/>
  <c r="L31" i="12" a="1"/>
  <c r="L31" i="12" s="1"/>
  <c r="L33" i="12" a="1"/>
  <c r="L33" i="12" s="1"/>
  <c r="L34" i="12" a="1"/>
  <c r="L34" i="12" s="1"/>
  <c r="L35" i="12" a="1"/>
  <c r="L35" i="12" s="1"/>
  <c r="L36" i="12" a="1"/>
  <c r="L36" i="12" s="1"/>
  <c r="L37" i="12" a="1"/>
  <c r="L37" i="12" s="1"/>
  <c r="L38" i="12" a="1"/>
  <c r="L38" i="12" s="1"/>
  <c r="L39" i="12" a="1"/>
  <c r="L39" i="12" s="1"/>
  <c r="L40" i="12" a="1"/>
  <c r="L40" i="12" s="1"/>
  <c r="L41" i="12" a="1"/>
  <c r="L41" i="12" s="1"/>
  <c r="L43" i="12" a="1"/>
  <c r="L43" i="12" s="1"/>
  <c r="L44" i="12" a="1"/>
  <c r="L44" i="12" s="1"/>
  <c r="L45" i="12" a="1"/>
  <c r="L45" i="12" s="1"/>
  <c r="L46" i="12" a="1"/>
  <c r="L46" i="12" s="1"/>
  <c r="L47" i="12" a="1"/>
  <c r="L47" i="12" s="1"/>
  <c r="L48" i="12" a="1"/>
  <c r="L48" i="12" s="1"/>
  <c r="L49" i="12" a="1"/>
  <c r="L49" i="12" s="1"/>
  <c r="L50" i="12" a="1"/>
  <c r="L50" i="12" s="1"/>
  <c r="L51" i="12" a="1"/>
  <c r="L51" i="12" s="1"/>
  <c r="L53" i="12" a="1"/>
  <c r="L53" i="12" s="1"/>
  <c r="L54" i="12" a="1"/>
  <c r="L54" i="12" s="1"/>
  <c r="L55" i="12" a="1"/>
  <c r="L55" i="12" s="1"/>
  <c r="L56" i="12" a="1"/>
  <c r="L56" i="12" s="1"/>
  <c r="L57" i="12" a="1"/>
  <c r="L57" i="12" s="1"/>
  <c r="L58" i="12" a="1"/>
  <c r="L58" i="12" s="1"/>
  <c r="L59" i="12" a="1"/>
  <c r="L59" i="12" s="1"/>
  <c r="L60" i="12" a="1"/>
  <c r="L60" i="12" s="1"/>
  <c r="L61" i="12" a="1"/>
  <c r="L61" i="12" s="1"/>
  <c r="L63" i="12" a="1"/>
  <c r="L63" i="12" s="1"/>
  <c r="L64" i="12" a="1"/>
  <c r="L64" i="12" s="1"/>
  <c r="L65" i="12" a="1"/>
  <c r="L65" i="12" s="1"/>
  <c r="L66" i="12" a="1"/>
  <c r="L66" i="12" s="1"/>
  <c r="L67" i="12" a="1"/>
  <c r="L67" i="12" s="1"/>
  <c r="L68" i="12" a="1"/>
  <c r="L68" i="12" s="1"/>
  <c r="L69" i="12" a="1"/>
  <c r="L69" i="12" s="1"/>
  <c r="L70" i="12" a="1"/>
  <c r="L70" i="12" s="1"/>
  <c r="L71" i="12" a="1"/>
  <c r="L71" i="12" s="1"/>
  <c r="L73" i="12" a="1"/>
  <c r="L73" i="12" s="1"/>
  <c r="L74" i="12" a="1"/>
  <c r="L74" i="12" s="1"/>
  <c r="L75" i="12" a="1"/>
  <c r="L75" i="12" s="1"/>
  <c r="L76" i="12" a="1"/>
  <c r="L76" i="12" s="1"/>
  <c r="L77" i="12" a="1"/>
  <c r="L77" i="12" s="1"/>
  <c r="L79" i="12" a="1"/>
  <c r="L79" i="12" s="1"/>
  <c r="L80" i="12" a="1"/>
  <c r="L80" i="12" s="1"/>
  <c r="L81" i="12" a="1"/>
  <c r="L81" i="12" s="1"/>
  <c r="L82" i="12" a="1"/>
  <c r="L82" i="12" s="1"/>
  <c r="L83" i="12" a="1"/>
  <c r="L83" i="12" s="1"/>
  <c r="L84" i="12" a="1"/>
  <c r="L84" i="12" s="1"/>
  <c r="L85" i="12" a="1"/>
  <c r="L85" i="12" s="1"/>
  <c r="L86" i="12" a="1"/>
  <c r="L86" i="12" s="1"/>
  <c r="L87" i="12" a="1"/>
  <c r="L87" i="12" s="1"/>
  <c r="L89" i="12" a="1"/>
  <c r="L89" i="12" s="1"/>
  <c r="L90" i="12" a="1"/>
  <c r="L90" i="12" s="1"/>
  <c r="L91" i="12" a="1"/>
  <c r="L91" i="12" s="1"/>
  <c r="L92" i="12" a="1"/>
  <c r="L92" i="12" s="1"/>
  <c r="L93" i="12" a="1"/>
  <c r="L93" i="12" s="1"/>
  <c r="L94" i="12" a="1"/>
  <c r="L94" i="12" s="1"/>
  <c r="L95" i="12" a="1"/>
  <c r="L95" i="12" s="1"/>
  <c r="L96" i="12" a="1"/>
  <c r="L96" i="12" s="1"/>
  <c r="L97" i="12" a="1"/>
  <c r="L97" i="12" s="1"/>
  <c r="L99" i="12" a="1"/>
  <c r="L99" i="12" s="1"/>
  <c r="L100" i="12" a="1"/>
  <c r="L100" i="12" s="1"/>
  <c r="L101" i="12" a="1"/>
  <c r="L101" i="12" s="1"/>
  <c r="L102" i="12" a="1"/>
  <c r="L102" i="12" s="1"/>
  <c r="L103" i="12" a="1"/>
  <c r="L103" i="12" s="1"/>
  <c r="L104" i="12" a="1"/>
  <c r="L104" i="12" s="1"/>
  <c r="L105" i="12" a="1"/>
  <c r="L105" i="12" s="1"/>
  <c r="L106" i="12" a="1"/>
  <c r="L106" i="12" s="1"/>
  <c r="L107" i="12" a="1"/>
  <c r="L107" i="12" s="1"/>
  <c r="L109" i="12" a="1"/>
  <c r="L109" i="12" s="1"/>
  <c r="L110" i="12" a="1"/>
  <c r="L110" i="12" s="1"/>
  <c r="L111" i="12" a="1"/>
  <c r="L111" i="12" s="1"/>
  <c r="L112" i="12" a="1"/>
  <c r="L112" i="12" s="1"/>
  <c r="L113" i="12" a="1"/>
  <c r="L113" i="12" s="1"/>
  <c r="L114" i="12" a="1"/>
  <c r="L114" i="12" s="1"/>
  <c r="L115" i="12" a="1"/>
  <c r="L115" i="12" s="1"/>
  <c r="L126" i="12" a="1"/>
  <c r="L126" i="12" s="1"/>
  <c r="L127" i="12" a="1"/>
  <c r="L127" i="12" s="1"/>
  <c r="L129" i="12" a="1"/>
  <c r="L129" i="12" s="1"/>
  <c r="L130" i="12" a="1"/>
  <c r="L130" i="12" s="1"/>
  <c r="L131" i="12" a="1"/>
  <c r="L131" i="12" s="1"/>
  <c r="L132" i="12" a="1"/>
  <c r="L132" i="12" s="1"/>
  <c r="L133" i="12" a="1"/>
  <c r="L133" i="12" s="1"/>
  <c r="L134" i="12" a="1"/>
  <c r="L134" i="12" s="1"/>
  <c r="L135" i="12" a="1"/>
  <c r="L135" i="12" s="1"/>
  <c r="L136" i="12" a="1"/>
  <c r="L136" i="12" s="1"/>
  <c r="L137" i="12" a="1"/>
  <c r="L137" i="12" s="1"/>
  <c r="L138" i="12" a="1"/>
  <c r="L138" i="12" s="1"/>
  <c r="L139" i="12" a="1"/>
  <c r="L139" i="12" s="1"/>
  <c r="L155" i="12" a="1"/>
  <c r="L155" i="12" s="1"/>
  <c r="L156" i="12" a="1"/>
  <c r="L156" i="12" s="1"/>
  <c r="L158" i="12" a="1"/>
  <c r="L158" i="12" s="1"/>
  <c r="L159" i="12" a="1"/>
  <c r="L159" i="12" s="1"/>
  <c r="L160" i="12" a="1"/>
  <c r="L160" i="12" s="1"/>
  <c r="L161" i="12" a="1"/>
  <c r="L161" i="12" s="1"/>
  <c r="L162" i="12" a="1"/>
  <c r="L162" i="12" s="1"/>
  <c r="L163" i="12" a="1"/>
  <c r="L163" i="12" s="1"/>
  <c r="L164" i="12" a="1"/>
  <c r="L164" i="12" s="1"/>
  <c r="L18" i="13" a="1"/>
  <c r="L18" i="13" s="1"/>
  <c r="L19" i="13" a="1"/>
  <c r="L19" i="13" s="1"/>
  <c r="L20" i="13" a="1"/>
  <c r="L20" i="13" s="1"/>
  <c r="L21" i="13" a="1"/>
  <c r="L21" i="13" s="1"/>
  <c r="L22" i="13" a="1"/>
  <c r="L22" i="13" s="1"/>
  <c r="L33" i="13" a="1"/>
  <c r="L33" i="13" s="1"/>
  <c r="L34" i="13" a="1"/>
  <c r="L34" i="13" s="1"/>
  <c r="L36" i="13" a="1"/>
  <c r="L36" i="13" s="1"/>
  <c r="L37" i="13" a="1"/>
  <c r="L37" i="13" s="1"/>
  <c r="L38" i="13" a="1"/>
  <c r="L38" i="13" s="1"/>
  <c r="L39" i="13" a="1"/>
  <c r="L39" i="13" s="1"/>
  <c r="L40" i="13" a="1"/>
  <c r="L40" i="13" s="1"/>
  <c r="L41" i="13" a="1"/>
  <c r="L41" i="13" s="1"/>
  <c r="L42" i="13" a="1"/>
  <c r="L42" i="13" s="1"/>
  <c r="L43" i="13" a="1"/>
  <c r="L43" i="13" s="1"/>
  <c r="L44" i="13" a="1"/>
  <c r="L44" i="13" s="1"/>
  <c r="L46" i="13" a="1"/>
  <c r="L46" i="13" s="1"/>
  <c r="L47" i="13" a="1"/>
  <c r="L47" i="13" s="1"/>
  <c r="L48" i="13" a="1"/>
  <c r="L48" i="13" s="1"/>
  <c r="L49" i="13" a="1"/>
  <c r="L49" i="13" s="1"/>
  <c r="L50" i="13" a="1"/>
  <c r="L50" i="13" s="1"/>
  <c r="L51" i="13" a="1"/>
  <c r="L51" i="13" s="1"/>
  <c r="L52" i="13" a="1"/>
  <c r="L52" i="13" s="1"/>
  <c r="L53" i="13" a="1"/>
  <c r="L53" i="13" s="1"/>
  <c r="L54" i="13" a="1"/>
  <c r="L54" i="13" s="1"/>
  <c r="L56" i="13" a="1"/>
  <c r="L56" i="13" s="1"/>
  <c r="L57" i="13" a="1"/>
  <c r="L57" i="13" s="1"/>
  <c r="L58" i="13" a="1"/>
  <c r="L58" i="13" s="1"/>
  <c r="L59" i="13" a="1"/>
  <c r="L59" i="13" s="1"/>
  <c r="L60" i="13" a="1"/>
  <c r="L60" i="13" s="1"/>
  <c r="L61" i="13" a="1"/>
  <c r="L61" i="13" s="1"/>
  <c r="L65" i="13" a="1"/>
  <c r="L65" i="13" s="1"/>
  <c r="L66" i="13" a="1"/>
  <c r="L66" i="13" s="1"/>
  <c r="L67" i="13" a="1"/>
  <c r="L67" i="13" s="1"/>
  <c r="L69" i="13" a="1"/>
  <c r="L69" i="13" s="1"/>
  <c r="L70" i="13" a="1"/>
  <c r="L70" i="13" s="1"/>
  <c r="L71" i="13" a="1"/>
  <c r="L71" i="13" s="1"/>
  <c r="L72" i="13" a="1"/>
  <c r="L72" i="13" s="1"/>
  <c r="L73" i="13" a="1"/>
  <c r="L73" i="13" s="1"/>
  <c r="L74" i="13" a="1"/>
  <c r="L74" i="13" s="1"/>
  <c r="L75" i="13" a="1"/>
  <c r="L75" i="13" s="1"/>
  <c r="L76" i="13" a="1"/>
  <c r="L76" i="13" s="1"/>
  <c r="L77" i="13" a="1"/>
  <c r="L77" i="13" s="1"/>
  <c r="L79" i="13" a="1"/>
  <c r="L79" i="13" s="1"/>
  <c r="L80" i="13" a="1"/>
  <c r="L80" i="13" s="1"/>
  <c r="L81" i="13" a="1"/>
  <c r="L81" i="13" s="1"/>
  <c r="L82" i="13" a="1"/>
  <c r="L82" i="13" s="1"/>
  <c r="L83" i="13" a="1"/>
  <c r="L83" i="13" s="1"/>
  <c r="L84" i="13" a="1"/>
  <c r="L84" i="13"/>
  <c r="L85" i="13" a="1"/>
  <c r="L85" i="13" s="1"/>
  <c r="L86" i="13" a="1"/>
  <c r="L86" i="13" s="1"/>
  <c r="L87" i="13" a="1"/>
  <c r="L87" i="13" s="1"/>
  <c r="L89" i="13" a="1"/>
  <c r="L89" i="13" s="1"/>
  <c r="L90" i="13" a="1"/>
  <c r="L90" i="13" s="1"/>
  <c r="L91" i="13" a="1"/>
  <c r="L91" i="13" s="1"/>
  <c r="L92" i="13" a="1"/>
  <c r="L92" i="13" s="1"/>
  <c r="L93" i="13" a="1"/>
  <c r="L93" i="13" s="1"/>
  <c r="L94" i="13" a="1"/>
  <c r="L94" i="13" s="1"/>
  <c r="L95" i="13" a="1"/>
  <c r="L95" i="13" s="1"/>
  <c r="L96" i="13" a="1"/>
  <c r="L96" i="13" s="1"/>
  <c r="L97" i="13" a="1"/>
  <c r="L97" i="13" s="1"/>
  <c r="L99" i="13" a="1"/>
  <c r="L99" i="13" s="1"/>
  <c r="L100" i="13" a="1"/>
  <c r="L100" i="13"/>
  <c r="L101" i="13" a="1"/>
  <c r="L101" i="13" s="1"/>
  <c r="L102" i="13" a="1"/>
  <c r="L102" i="13" s="1"/>
  <c r="L103" i="13" a="1"/>
  <c r="L103" i="13" s="1"/>
  <c r="L104" i="13" a="1"/>
  <c r="L104" i="13" s="1"/>
  <c r="L105" i="13" a="1"/>
  <c r="L105" i="13" s="1"/>
  <c r="L106" i="13" a="1"/>
  <c r="L106" i="13" s="1"/>
  <c r="L107" i="13" a="1"/>
  <c r="L107" i="13" s="1"/>
  <c r="L109" i="13" a="1"/>
  <c r="L109" i="13" s="1"/>
  <c r="L110" i="13" a="1"/>
  <c r="L110" i="13" s="1"/>
  <c r="L111" i="13" a="1"/>
  <c r="L111" i="13" s="1"/>
  <c r="L112" i="13" a="1"/>
  <c r="L112" i="13" s="1"/>
  <c r="L113" i="13" a="1"/>
  <c r="L113" i="13" s="1"/>
  <c r="L114" i="13" a="1"/>
  <c r="L114" i="13" s="1"/>
  <c r="L115" i="13" a="1"/>
  <c r="L115" i="13" s="1"/>
  <c r="L116" i="13" a="1"/>
  <c r="L116" i="13" s="1"/>
  <c r="L117" i="13" a="1"/>
  <c r="L117" i="13" s="1"/>
  <c r="L119" i="13" a="1"/>
  <c r="L119" i="13" s="1"/>
  <c r="L120" i="13" a="1"/>
  <c r="L120" i="13" s="1"/>
  <c r="L121" i="13" a="1"/>
  <c r="L121" i="13" s="1"/>
  <c r="L122" i="13" a="1"/>
  <c r="L122" i="13" s="1"/>
  <c r="L123" i="13" a="1"/>
  <c r="L123" i="13" s="1"/>
  <c r="L124" i="13" a="1"/>
  <c r="L124" i="13" s="1"/>
  <c r="L125" i="13" a="1"/>
  <c r="L125" i="13" s="1"/>
  <c r="L136" i="13" a="1"/>
  <c r="L136" i="13" s="1"/>
  <c r="L137" i="13" a="1"/>
  <c r="L137" i="13" s="1"/>
  <c r="L139" i="13" a="1"/>
  <c r="L139" i="13" s="1"/>
  <c r="L140" i="13" a="1"/>
  <c r="L140" i="13" s="1"/>
  <c r="L141" i="13" a="1"/>
  <c r="L141" i="13" s="1"/>
  <c r="L142" i="13" a="1"/>
  <c r="L142" i="13"/>
  <c r="L143" i="13" a="1"/>
  <c r="L143" i="13" s="1"/>
  <c r="L144" i="13" a="1"/>
  <c r="L144" i="13" s="1"/>
  <c r="L145" i="13" a="1"/>
  <c r="L145" i="13" s="1"/>
  <c r="L146" i="13" a="1"/>
  <c r="L146" i="13" s="1"/>
  <c r="L147" i="13" a="1"/>
  <c r="L147" i="13" s="1"/>
  <c r="L149" i="13" a="1"/>
  <c r="L149" i="13" s="1"/>
  <c r="L150" i="13" a="1"/>
  <c r="L150" i="13"/>
  <c r="L151" i="13" a="1"/>
  <c r="L151" i="13" s="1"/>
  <c r="L152" i="13" a="1"/>
  <c r="L152" i="13" s="1"/>
  <c r="L153" i="13" a="1"/>
  <c r="L153" i="13" s="1"/>
  <c r="L154" i="13" a="1"/>
  <c r="L154" i="13" s="1"/>
  <c r="L155" i="13" a="1"/>
  <c r="L155" i="13" s="1"/>
  <c r="L156" i="13" a="1"/>
  <c r="L156" i="13" s="1"/>
  <c r="L157" i="13" a="1"/>
  <c r="L157" i="13" s="1"/>
  <c r="L159" i="13" a="1"/>
  <c r="L159" i="13" s="1"/>
  <c r="L160" i="13" a="1"/>
  <c r="L160" i="13" s="1"/>
  <c r="L161" i="13" a="1"/>
  <c r="L161" i="13" s="1"/>
  <c r="L162" i="13" a="1"/>
  <c r="L162" i="13" s="1"/>
  <c r="L163" i="13" a="1"/>
  <c r="L163" i="13" s="1"/>
  <c r="L164" i="13" a="1"/>
  <c r="L164" i="13" s="1"/>
  <c r="L165" i="13" a="1"/>
  <c r="L165" i="13" s="1"/>
  <c r="L166" i="13" a="1"/>
  <c r="L166" i="13" s="1"/>
  <c r="L167" i="13" a="1"/>
  <c r="L167" i="13" s="1"/>
  <c r="L169" i="13" a="1"/>
  <c r="L169" i="13" s="1"/>
  <c r="L170" i="13" a="1"/>
  <c r="L170" i="13" s="1"/>
  <c r="L171" i="13" a="1"/>
  <c r="L171" i="13" s="1"/>
  <c r="L172" i="13" a="1"/>
  <c r="L172" i="13" s="1"/>
  <c r="L173" i="13" a="1"/>
  <c r="L173" i="13" s="1"/>
  <c r="L174" i="13" a="1"/>
  <c r="L174" i="13" s="1"/>
  <c r="L175" i="13" a="1"/>
  <c r="L175" i="13" s="1"/>
  <c r="L176" i="13" a="1"/>
  <c r="L176" i="13" s="1"/>
  <c r="L177" i="13" a="1"/>
  <c r="L177" i="13" s="1"/>
  <c r="L179" i="13" a="1"/>
  <c r="L179" i="13" s="1"/>
  <c r="L180" i="13" a="1"/>
  <c r="L180" i="13" s="1"/>
  <c r="L181" i="13" a="1"/>
  <c r="L181" i="13" s="1"/>
  <c r="L182" i="13" a="1"/>
  <c r="L182" i="13" s="1"/>
  <c r="L183" i="13" a="1"/>
  <c r="L183" i="13" s="1"/>
  <c r="L184" i="13" a="1"/>
  <c r="L184" i="13" s="1"/>
  <c r="L185" i="13" a="1"/>
  <c r="L185" i="13" s="1"/>
  <c r="L186" i="13" a="1"/>
  <c r="L186" i="13" s="1"/>
  <c r="L187" i="13" a="1"/>
  <c r="L187" i="13" s="1"/>
  <c r="L189" i="13" a="1"/>
  <c r="L189" i="13" s="1"/>
  <c r="L190" i="13" a="1"/>
  <c r="L190" i="13" s="1"/>
  <c r="L191" i="13" a="1"/>
  <c r="L191" i="13" s="1"/>
  <c r="L192" i="13" a="1"/>
  <c r="L192" i="13" s="1"/>
  <c r="L193" i="13" a="1"/>
  <c r="L193" i="13" s="1"/>
  <c r="L194" i="13" a="1"/>
  <c r="L194" i="13" s="1"/>
  <c r="L195" i="13" a="1"/>
  <c r="L195" i="13" s="1"/>
  <c r="L196" i="13" a="1"/>
  <c r="L196" i="13" s="1"/>
  <c r="L197" i="13" a="1"/>
  <c r="L197" i="13" s="1"/>
  <c r="L199" i="13" a="1"/>
  <c r="L199" i="13" s="1"/>
  <c r="L200" i="13" a="1"/>
  <c r="L200" i="13" s="1"/>
  <c r="L201" i="13" a="1"/>
  <c r="L201" i="13" s="1"/>
  <c r="L202" i="13" a="1"/>
  <c r="L202" i="13" s="1"/>
  <c r="L203" i="13" a="1"/>
  <c r="L203" i="13" s="1"/>
  <c r="L204" i="13" a="1"/>
  <c r="L204" i="13" s="1"/>
  <c r="L205" i="13" a="1"/>
  <c r="L205" i="13" s="1"/>
  <c r="L306" i="13" a="1"/>
  <c r="L306" i="13" s="1"/>
  <c r="L307" i="13" a="1"/>
  <c r="L307" i="13" s="1"/>
  <c r="L309" i="13" a="1"/>
  <c r="L309" i="13" s="1"/>
  <c r="L310" i="13" a="1"/>
  <c r="L310" i="13" s="1"/>
  <c r="L311" i="13" a="1"/>
  <c r="L311" i="13" s="1"/>
  <c r="L312" i="13" a="1"/>
  <c r="L312" i="13" s="1"/>
  <c r="L313" i="13" a="1"/>
  <c r="L313" i="13"/>
  <c r="L314" i="13" a="1"/>
  <c r="L314" i="13" s="1"/>
  <c r="L315" i="13" a="1"/>
  <c r="L315" i="13" s="1"/>
  <c r="L18" i="14" a="1"/>
  <c r="L18" i="14" s="1"/>
  <c r="L19" i="14" a="1"/>
  <c r="L19" i="14" s="1"/>
  <c r="L30" i="14" a="1"/>
  <c r="L30" i="14" s="1"/>
  <c r="L31" i="14" a="1"/>
  <c r="L31" i="14" s="1"/>
  <c r="L33" i="14" a="1"/>
  <c r="L33" i="14" s="1"/>
  <c r="L34" i="14" a="1"/>
  <c r="L34" i="14" s="1"/>
  <c r="L35" i="14" a="1"/>
  <c r="L35" i="14" s="1"/>
  <c r="L36" i="14" a="1"/>
  <c r="L36" i="14" s="1"/>
  <c r="L37" i="14" a="1"/>
  <c r="L37" i="14" s="1"/>
  <c r="L38" i="14" a="1"/>
  <c r="L38" i="14" s="1"/>
  <c r="L39" i="14" a="1"/>
  <c r="L39" i="14" s="1"/>
  <c r="L40" i="14" a="1"/>
  <c r="L40" i="14" s="1"/>
  <c r="L41" i="14" a="1"/>
  <c r="L41" i="14" s="1"/>
  <c r="L43" i="14" a="1"/>
  <c r="L43" i="14" s="1"/>
  <c r="L44" i="14" a="1"/>
  <c r="L44" i="14" s="1"/>
  <c r="L45" i="14" a="1"/>
  <c r="L45" i="14" s="1"/>
  <c r="L46" i="14" a="1"/>
  <c r="L46" i="14" s="1"/>
  <c r="L47" i="14" a="1"/>
  <c r="L47" i="14" s="1"/>
  <c r="L48" i="14" a="1"/>
  <c r="L48" i="14" s="1"/>
  <c r="L49" i="14" a="1"/>
  <c r="L49" i="14" s="1"/>
  <c r="L50" i="14" a="1"/>
  <c r="L50" i="14" s="1"/>
  <c r="L51" i="14" a="1"/>
  <c r="L51" i="14" s="1"/>
  <c r="L53" i="14" a="1"/>
  <c r="L53" i="14" s="1"/>
  <c r="L54" i="14" a="1"/>
  <c r="L54" i="14" s="1"/>
  <c r="L55" i="14" a="1"/>
  <c r="L55" i="14" s="1"/>
  <c r="L56" i="14" a="1"/>
  <c r="L56" i="14" s="1"/>
  <c r="L57" i="14" a="1"/>
  <c r="L57" i="14" s="1"/>
  <c r="L58" i="14" a="1"/>
  <c r="L58" i="14" s="1"/>
  <c r="L59" i="14" a="1"/>
  <c r="L59" i="14" s="1"/>
  <c r="L60" i="14" a="1"/>
  <c r="L60" i="14" s="1"/>
  <c r="L61" i="14" a="1"/>
  <c r="L61" i="14" s="1"/>
  <c r="L63" i="14" a="1"/>
  <c r="L63" i="14" s="1"/>
  <c r="L64" i="14" a="1"/>
  <c r="L64" i="14" s="1"/>
  <c r="L65" i="14" a="1"/>
  <c r="L65" i="14" s="1"/>
  <c r="L66" i="14" a="1"/>
  <c r="L66" i="14" s="1"/>
  <c r="L67" i="14" a="1"/>
  <c r="L67" i="14" s="1"/>
  <c r="L68" i="14" a="1"/>
  <c r="L68" i="14" s="1"/>
  <c r="L69" i="14" a="1"/>
  <c r="L69" i="14" s="1"/>
  <c r="L70" i="14" a="1"/>
  <c r="L70" i="14" s="1"/>
  <c r="L71" i="14" a="1"/>
  <c r="L71" i="14" s="1"/>
  <c r="L73" i="14" a="1"/>
  <c r="L73" i="14" s="1"/>
  <c r="L74" i="14" a="1"/>
  <c r="L74" i="14" s="1"/>
  <c r="L75" i="14" a="1"/>
  <c r="L75" i="14" s="1"/>
  <c r="L83" i="14" a="1"/>
  <c r="L83" i="14" s="1"/>
  <c r="L84" i="14" a="1"/>
  <c r="L84" i="14" s="1"/>
  <c r="L85" i="14" a="1"/>
  <c r="L85" i="14" s="1"/>
  <c r="L87" i="14" a="1"/>
  <c r="L87" i="14" s="1"/>
  <c r="L88" i="14" a="1"/>
  <c r="L88" i="14" s="1"/>
  <c r="L89" i="14" a="1"/>
  <c r="L89" i="14" s="1"/>
  <c r="L90" i="14" a="1"/>
  <c r="L90" i="14" s="1"/>
  <c r="L91" i="14" a="1"/>
  <c r="L91" i="14" s="1"/>
  <c r="L92" i="14" a="1"/>
  <c r="L92" i="14" s="1"/>
  <c r="L93" i="14" a="1"/>
  <c r="L93" i="14" s="1"/>
  <c r="L94" i="14" a="1"/>
  <c r="L94" i="14" s="1"/>
  <c r="L95" i="14" a="1"/>
  <c r="L95" i="14" s="1"/>
  <c r="L97" i="14" a="1"/>
  <c r="L97" i="14" s="1"/>
  <c r="L98" i="14" a="1"/>
  <c r="L98" i="14" s="1"/>
  <c r="L99" i="14" a="1"/>
  <c r="L99" i="14" s="1"/>
  <c r="L100" i="14" a="1"/>
  <c r="L100" i="14" s="1"/>
  <c r="L101" i="14" a="1"/>
  <c r="L101" i="14" s="1"/>
  <c r="L102" i="14" a="1"/>
  <c r="L102" i="14" s="1"/>
  <c r="L103" i="14" a="1"/>
  <c r="L103" i="14" s="1"/>
  <c r="L104" i="14" a="1"/>
  <c r="L104" i="14" s="1"/>
  <c r="L105" i="14" a="1"/>
  <c r="L105" i="14" s="1"/>
  <c r="L107" i="14" a="1"/>
  <c r="L107" i="14" s="1"/>
  <c r="L108" i="14" a="1"/>
  <c r="L108" i="14" s="1"/>
  <c r="L109" i="14" a="1"/>
  <c r="L109" i="14" s="1"/>
  <c r="L110" i="14" a="1"/>
  <c r="L110" i="14" s="1"/>
  <c r="L111" i="14" a="1"/>
  <c r="L111" i="14" s="1"/>
  <c r="L112" i="14" a="1"/>
  <c r="L112" i="14" s="1"/>
  <c r="L113" i="14" a="1"/>
  <c r="L113" i="14" s="1"/>
  <c r="L114" i="14" a="1"/>
  <c r="L114" i="14" s="1"/>
  <c r="L115" i="14" a="1"/>
  <c r="L115" i="14" s="1"/>
  <c r="L117" i="14" a="1"/>
  <c r="L117" i="14" s="1"/>
  <c r="L118" i="14" a="1"/>
  <c r="L118" i="14" s="1"/>
  <c r="L119" i="14" a="1"/>
  <c r="L119" i="14" s="1"/>
  <c r="L120" i="14" a="1"/>
  <c r="L120" i="14" s="1"/>
  <c r="L121" i="14" a="1"/>
  <c r="L121" i="14" s="1"/>
  <c r="L122" i="14" a="1"/>
  <c r="L122" i="14" s="1"/>
  <c r="L123" i="14" a="1"/>
  <c r="L123" i="14" s="1"/>
  <c r="L224" i="14" a="1"/>
  <c r="L224" i="14" s="1"/>
  <c r="L225" i="14" a="1"/>
  <c r="L225" i="14" s="1"/>
  <c r="L227" i="14" a="1"/>
  <c r="L227" i="14" s="1"/>
  <c r="L228" i="14" a="1"/>
  <c r="L228" i="14" s="1"/>
  <c r="L229" i="14" a="1"/>
  <c r="L229" i="14" s="1"/>
  <c r="L230" i="14" a="1"/>
  <c r="L230" i="14" s="1"/>
  <c r="L231" i="14" a="1"/>
  <c r="L231" i="14" s="1"/>
  <c r="L232" i="14" a="1"/>
  <c r="L232" i="14" s="1"/>
  <c r="L233" i="14" a="1"/>
  <c r="L233" i="14" s="1"/>
  <c r="L17" i="15" a="1"/>
  <c r="L17" i="15" s="1"/>
  <c r="L18" i="15" a="1"/>
  <c r="L18" i="15"/>
  <c r="L19" i="15" a="1"/>
  <c r="L19" i="15" s="1"/>
  <c r="L20" i="15" a="1"/>
  <c r="L20" i="15" s="1"/>
  <c r="L31" i="15" a="1"/>
  <c r="L31" i="15" s="1"/>
  <c r="L32" i="15" a="1"/>
  <c r="L32" i="15" s="1"/>
  <c r="L34" i="15" a="1"/>
  <c r="L34" i="15" s="1"/>
  <c r="L35" i="15" a="1"/>
  <c r="L35" i="15" s="1"/>
  <c r="L36" i="15" a="1"/>
  <c r="L36" i="15"/>
  <c r="L37" i="15" a="1"/>
  <c r="L37" i="15" s="1"/>
  <c r="L38" i="15" a="1"/>
  <c r="L38" i="15" s="1"/>
  <c r="L39" i="15" a="1"/>
  <c r="L39" i="15" s="1"/>
  <c r="L40" i="15" a="1"/>
  <c r="L40" i="15" s="1"/>
  <c r="L41" i="15" a="1"/>
  <c r="L41" i="15" s="1"/>
  <c r="L42" i="15" a="1"/>
  <c r="L42" i="15"/>
  <c r="L44" i="15" a="1"/>
  <c r="L44" i="15" s="1"/>
  <c r="L45" i="15" a="1"/>
  <c r="L45" i="15" s="1"/>
  <c r="L46" i="15" a="1"/>
  <c r="L46" i="15" s="1"/>
  <c r="L47" i="15" a="1"/>
  <c r="L47" i="15" s="1"/>
  <c r="L48" i="15" a="1"/>
  <c r="L48" i="15" s="1"/>
  <c r="L49" i="15" a="1"/>
  <c r="L49" i="15" s="1"/>
  <c r="L50" i="15" a="1"/>
  <c r="L50" i="15"/>
  <c r="L51" i="15" a="1"/>
  <c r="L51" i="15" s="1"/>
  <c r="L52" i="15" a="1"/>
  <c r="L52" i="15" s="1"/>
  <c r="L54" i="15" a="1"/>
  <c r="L54" i="15" s="1"/>
  <c r="L55" i="15" a="1"/>
  <c r="L55" i="15" s="1"/>
  <c r="L56" i="15" a="1"/>
  <c r="L56" i="15" s="1"/>
  <c r="L57" i="15" a="1"/>
  <c r="L57" i="15" s="1"/>
  <c r="L58" i="15" a="1"/>
  <c r="L58" i="15" s="1"/>
  <c r="L59" i="15" a="1"/>
  <c r="L59" i="15" s="1"/>
  <c r="L60" i="15" a="1"/>
  <c r="L60" i="15" s="1"/>
  <c r="L61" i="15" a="1"/>
  <c r="L61" i="15" s="1"/>
  <c r="L62" i="15" a="1"/>
  <c r="L62" i="15" s="1"/>
  <c r="L64" i="15" a="1"/>
  <c r="L64" i="15" s="1"/>
  <c r="L65" i="15" a="1"/>
  <c r="L65" i="15" s="1"/>
  <c r="L66" i="15" a="1"/>
  <c r="L66" i="15"/>
  <c r="L67" i="15" a="1"/>
  <c r="L67" i="15" s="1"/>
  <c r="L68" i="15" a="1"/>
  <c r="L68" i="15" s="1"/>
  <c r="L69" i="15" a="1"/>
  <c r="L69" i="15" s="1"/>
  <c r="L70" i="15" a="1"/>
  <c r="L70" i="15" s="1"/>
  <c r="L71" i="15" a="1"/>
  <c r="L71" i="15" s="1"/>
  <c r="L72" i="15" a="1"/>
  <c r="L72" i="15" s="1"/>
  <c r="L74" i="15" a="1"/>
  <c r="L74" i="15"/>
  <c r="L75" i="15" a="1"/>
  <c r="L75" i="15" s="1"/>
  <c r="L76" i="15" a="1"/>
  <c r="L76" i="15" s="1"/>
  <c r="L77" i="15" a="1"/>
  <c r="L77" i="15" s="1"/>
  <c r="L78" i="15" a="1"/>
  <c r="L78" i="15" s="1"/>
  <c r="L79" i="15" a="1"/>
  <c r="L79" i="15" s="1"/>
  <c r="L80" i="15" a="1"/>
  <c r="L80" i="15" s="1"/>
  <c r="L81" i="15" a="1"/>
  <c r="L81" i="15" s="1"/>
  <c r="L82" i="15" a="1"/>
  <c r="L82" i="15" s="1"/>
  <c r="L84" i="15" a="1"/>
  <c r="L84" i="15" s="1"/>
  <c r="L85" i="15" a="1"/>
  <c r="L85" i="15" s="1"/>
  <c r="L86" i="15" a="1"/>
  <c r="L86" i="15" s="1"/>
  <c r="L87" i="15" a="1"/>
  <c r="L87" i="15" s="1"/>
  <c r="L88" i="15" a="1"/>
  <c r="L88" i="15" s="1"/>
  <c r="L89" i="15" a="1"/>
  <c r="L89" i="15" s="1"/>
  <c r="L90" i="15" a="1"/>
  <c r="L90" i="15" s="1"/>
  <c r="L91" i="15" a="1"/>
  <c r="L91" i="15" s="1"/>
  <c r="L92" i="15" a="1"/>
  <c r="L92" i="15" s="1"/>
  <c r="L94" i="15" a="1"/>
  <c r="L94" i="15" s="1"/>
  <c r="L95" i="15" a="1"/>
  <c r="L95" i="15" s="1"/>
  <c r="L96" i="15" a="1"/>
  <c r="L96" i="15" s="1"/>
  <c r="L97" i="15" a="1"/>
  <c r="L97" i="15" s="1"/>
  <c r="L98" i="15" a="1"/>
  <c r="L98" i="15" s="1"/>
  <c r="L99" i="15" a="1"/>
  <c r="L99" i="15" s="1"/>
  <c r="L100" i="15" a="1"/>
  <c r="L100" i="15"/>
  <c r="L101" i="15" a="1"/>
  <c r="L101" i="15" s="1"/>
  <c r="L102" i="15" a="1"/>
  <c r="L102" i="15" s="1"/>
  <c r="L104" i="15" a="1"/>
  <c r="L104" i="15" s="1"/>
  <c r="L105" i="15" a="1"/>
  <c r="L105" i="15" s="1"/>
  <c r="L106" i="15" a="1"/>
  <c r="L106" i="15" s="1"/>
  <c r="L107" i="15" a="1"/>
  <c r="L107" i="15" s="1"/>
  <c r="L108" i="15" a="1"/>
  <c r="L108" i="15" s="1"/>
  <c r="L109" i="15" a="1"/>
  <c r="L109" i="15" s="1"/>
  <c r="L110" i="15" a="1"/>
  <c r="L110" i="15" s="1"/>
  <c r="L111" i="15" a="1"/>
  <c r="L111" i="15" s="1"/>
  <c r="L112" i="15" a="1"/>
  <c r="L112" i="15" s="1"/>
  <c r="L114" i="15" a="1"/>
  <c r="L114" i="15" s="1"/>
  <c r="L115" i="15" a="1"/>
  <c r="L115" i="15" s="1"/>
  <c r="L116" i="15" a="1"/>
  <c r="L116" i="15" s="1"/>
  <c r="L117" i="15" a="1"/>
  <c r="L117" i="15" s="1"/>
  <c r="L118" i="15" a="1"/>
  <c r="L118" i="15" s="1"/>
  <c r="L119" i="15" a="1"/>
  <c r="L119" i="15" s="1"/>
  <c r="L120" i="15" a="1"/>
  <c r="L120" i="15" s="1"/>
  <c r="L131" i="15" a="1"/>
  <c r="L131" i="15" s="1"/>
  <c r="L132" i="15" a="1"/>
  <c r="L132" i="15"/>
  <c r="L134" i="15" a="1"/>
  <c r="L134" i="15" s="1"/>
  <c r="L135" i="15" a="1"/>
  <c r="L135" i="15" s="1"/>
  <c r="L136" i="15" a="1"/>
  <c r="L136" i="15" s="1"/>
  <c r="L137" i="15" a="1"/>
  <c r="L137" i="15" s="1"/>
  <c r="L138" i="15" a="1"/>
  <c r="L138" i="15" s="1"/>
  <c r="L139" i="15" a="1"/>
  <c r="L139" i="15" s="1"/>
  <c r="L140" i="15" a="1"/>
  <c r="L140" i="15"/>
  <c r="L141" i="15" a="1"/>
  <c r="L141" i="15" s="1"/>
  <c r="L142" i="15" a="1"/>
  <c r="L142" i="15" s="1"/>
  <c r="L144" i="15" a="1"/>
  <c r="L144" i="15" s="1"/>
  <c r="L145" i="15" a="1"/>
  <c r="L145" i="15" s="1"/>
  <c r="L146" i="15" a="1"/>
  <c r="L146" i="15" s="1"/>
  <c r="L147" i="15" a="1"/>
  <c r="L147" i="15" s="1"/>
  <c r="L148" i="15" a="1"/>
  <c r="L148" i="15" s="1"/>
  <c r="L149" i="15" a="1"/>
  <c r="L149" i="15" s="1"/>
  <c r="L150" i="15" a="1"/>
  <c r="L150" i="15" s="1"/>
  <c r="L151" i="15" a="1"/>
  <c r="L151" i="15" s="1"/>
  <c r="L152" i="15" a="1"/>
  <c r="L152" i="15" s="1"/>
  <c r="L154" i="15" a="1"/>
  <c r="L154" i="15" s="1"/>
  <c r="L155" i="15" a="1"/>
  <c r="L155" i="15" s="1"/>
  <c r="L156" i="15" a="1"/>
  <c r="L156" i="15" s="1"/>
  <c r="L157" i="15" a="1"/>
  <c r="L157" i="15" s="1"/>
  <c r="L158" i="15" a="1"/>
  <c r="L158" i="15" s="1"/>
  <c r="L159" i="15" a="1"/>
  <c r="L159" i="15" s="1"/>
  <c r="L160" i="15" a="1"/>
  <c r="L160" i="15" s="1"/>
  <c r="L161" i="15" a="1"/>
  <c r="L161" i="15" s="1"/>
  <c r="L162" i="15" a="1"/>
  <c r="L162" i="15" s="1"/>
  <c r="L164" i="15" a="1"/>
  <c r="L164" i="15" s="1"/>
  <c r="L165" i="15" a="1"/>
  <c r="L165" i="15" s="1"/>
  <c r="L166" i="15" a="1"/>
  <c r="L166" i="15" s="1"/>
  <c r="L167" i="15" a="1"/>
  <c r="L167" i="15" s="1"/>
  <c r="L168" i="15" a="1"/>
  <c r="L168" i="15" s="1"/>
  <c r="L169" i="15" a="1"/>
  <c r="L169" i="15" s="1"/>
  <c r="L170" i="15" a="1"/>
  <c r="L170" i="15"/>
  <c r="L171" i="15" a="1"/>
  <c r="L171" i="15" s="1"/>
  <c r="L172" i="15" a="1"/>
  <c r="L172" i="15" s="1"/>
  <c r="L174" i="15" a="1"/>
  <c r="L174" i="15" s="1"/>
  <c r="L175" i="15" a="1"/>
  <c r="L175" i="15" s="1"/>
  <c r="L176" i="15" a="1"/>
  <c r="L176" i="15" s="1"/>
  <c r="L177" i="15" a="1"/>
  <c r="L177" i="15" s="1"/>
  <c r="L178" i="15" a="1"/>
  <c r="L178" i="15"/>
  <c r="L179" i="15" a="1"/>
  <c r="L179" i="15" s="1"/>
  <c r="L180" i="15" a="1"/>
  <c r="L180" i="15"/>
  <c r="L181" i="15" a="1"/>
  <c r="L181" i="15" s="1"/>
  <c r="L182" i="15" a="1"/>
  <c r="L182" i="15" s="1"/>
  <c r="L184" i="15" a="1"/>
  <c r="L184" i="15" s="1"/>
  <c r="L185" i="15" a="1"/>
  <c r="L185" i="15" s="1"/>
  <c r="L186" i="15" a="1"/>
  <c r="L186" i="15" s="1"/>
  <c r="L187" i="15" a="1"/>
  <c r="L187" i="15" s="1"/>
  <c r="L188" i="15" a="1"/>
  <c r="L188" i="15" s="1"/>
  <c r="L189" i="15" a="1"/>
  <c r="L189" i="15" s="1"/>
  <c r="L190" i="15" a="1"/>
  <c r="L190" i="15" s="1"/>
  <c r="L191" i="15" a="1"/>
  <c r="L191" i="15" s="1"/>
  <c r="L192" i="15" a="1"/>
  <c r="L192" i="15" s="1"/>
  <c r="L194" i="15" a="1"/>
  <c r="L194" i="15" s="1"/>
  <c r="L195" i="15" a="1"/>
  <c r="L195" i="15" s="1"/>
  <c r="L196" i="15" a="1"/>
  <c r="L196" i="15" s="1"/>
  <c r="L197" i="15" a="1"/>
  <c r="L197" i="15" s="1"/>
  <c r="L198" i="15" a="1"/>
  <c r="L198" i="15" s="1"/>
  <c r="L199" i="15" a="1"/>
  <c r="L199" i="15" s="1"/>
  <c r="L200" i="15" a="1"/>
  <c r="L200" i="15" s="1"/>
  <c r="L301" i="15" a="1"/>
  <c r="L301" i="15" s="1"/>
  <c r="L302" i="15" a="1"/>
  <c r="L302" i="15" s="1"/>
  <c r="L304" i="15" a="1"/>
  <c r="L304" i="15" s="1"/>
  <c r="L305" i="15" a="1"/>
  <c r="L305" i="15" s="1"/>
  <c r="L306" i="15" a="1"/>
  <c r="L306" i="15" s="1"/>
  <c r="L307" i="15" a="1"/>
  <c r="L307" i="15" s="1"/>
  <c r="L308" i="15" a="1"/>
  <c r="L308" i="15" s="1"/>
  <c r="L309" i="15" a="1"/>
  <c r="L309" i="15" s="1"/>
  <c r="L310" i="15" a="1"/>
  <c r="L310" i="15" s="1"/>
  <c r="L17" i="16" a="1"/>
  <c r="L17" i="16" s="1"/>
  <c r="L18" i="16" a="1"/>
  <c r="L18" i="16" s="1"/>
  <c r="L19" i="16" a="1"/>
  <c r="L19" i="16" s="1"/>
  <c r="L31" i="16" a="1"/>
  <c r="L31" i="16" s="1"/>
  <c r="L32" i="16" a="1"/>
  <c r="L32" i="16" s="1"/>
  <c r="L34" i="16" a="1"/>
  <c r="L34" i="16" s="1"/>
  <c r="L35" i="16" a="1"/>
  <c r="L35" i="16" s="1"/>
  <c r="L36" i="16" a="1"/>
  <c r="L36" i="16" s="1"/>
  <c r="L37" i="16" a="1"/>
  <c r="L37" i="16" s="1"/>
  <c r="L38" i="16" a="1"/>
  <c r="L38" i="16" s="1"/>
  <c r="L39" i="16" a="1"/>
  <c r="L39" i="16" s="1"/>
  <c r="L40" i="16" a="1"/>
  <c r="L40" i="16" s="1"/>
  <c r="L41" i="16" a="1"/>
  <c r="L41" i="16" s="1"/>
  <c r="L42" i="16" a="1"/>
  <c r="L42" i="16" s="1"/>
  <c r="L44" i="16" a="1"/>
  <c r="L44" i="16" s="1"/>
  <c r="L45" i="16" a="1"/>
  <c r="L45" i="16" s="1"/>
  <c r="L46" i="16" a="1"/>
  <c r="L46" i="16" s="1"/>
  <c r="L47" i="16" a="1"/>
  <c r="L47" i="16" s="1"/>
  <c r="L48" i="16" a="1"/>
  <c r="L48" i="16" s="1"/>
  <c r="L49" i="16" a="1"/>
  <c r="L49" i="16" s="1"/>
  <c r="L50" i="16" a="1"/>
  <c r="L50" i="16" s="1"/>
  <c r="L51" i="16" a="1"/>
  <c r="L51" i="16" s="1"/>
  <c r="L52" i="16" a="1"/>
  <c r="L52" i="16" s="1"/>
  <c r="L54" i="16" a="1"/>
  <c r="L54" i="16" s="1"/>
  <c r="L55" i="16" a="1"/>
  <c r="L55" i="16" s="1"/>
  <c r="L56" i="16" a="1"/>
  <c r="L56" i="16" s="1"/>
  <c r="L57" i="16" a="1"/>
  <c r="L57" i="16" s="1"/>
  <c r="L58" i="16" a="1"/>
  <c r="L58" i="16" s="1"/>
  <c r="L59" i="16" a="1"/>
  <c r="L59" i="16" s="1"/>
  <c r="L60" i="16" a="1"/>
  <c r="L60" i="16" s="1"/>
  <c r="L61" i="16" a="1"/>
  <c r="L61" i="16" s="1"/>
  <c r="L62" i="16" a="1"/>
  <c r="L62" i="16" s="1"/>
  <c r="L64" i="16" a="1"/>
  <c r="L64" i="16" s="1"/>
  <c r="L65" i="16" a="1"/>
  <c r="L65" i="16" s="1"/>
  <c r="L66" i="16" a="1"/>
  <c r="L66" i="16" s="1"/>
  <c r="L67" i="16" a="1"/>
  <c r="L67" i="16" s="1"/>
  <c r="L68" i="16" a="1"/>
  <c r="L68" i="16" s="1"/>
  <c r="L69" i="16" a="1"/>
  <c r="L69" i="16" s="1"/>
  <c r="L70" i="16" a="1"/>
  <c r="L70" i="16" s="1"/>
  <c r="L71" i="16" a="1"/>
  <c r="L71" i="16" s="1"/>
  <c r="L72" i="16" a="1"/>
  <c r="L72" i="16" s="1"/>
  <c r="L74" i="16" a="1"/>
  <c r="L74" i="16" s="1"/>
  <c r="L75" i="16" a="1"/>
  <c r="L75" i="16" s="1"/>
  <c r="L76" i="16" a="1"/>
  <c r="L76" i="16" s="1"/>
  <c r="L77" i="16" a="1"/>
  <c r="L77" i="16" s="1"/>
  <c r="L78" i="16" a="1"/>
  <c r="L78" i="16" s="1"/>
  <c r="L79" i="16" a="1"/>
  <c r="L79" i="16" s="1"/>
  <c r="L81" i="16" a="1"/>
  <c r="L81" i="16" s="1"/>
  <c r="L82" i="16" a="1"/>
  <c r="L82" i="16" s="1"/>
  <c r="L83" i="16" a="1"/>
  <c r="L83" i="16" s="1"/>
  <c r="L84" i="16" a="1"/>
  <c r="L84" i="16" s="1"/>
  <c r="L85" i="16" a="1"/>
  <c r="L85" i="16" s="1"/>
  <c r="L86" i="16" a="1"/>
  <c r="L86" i="16" s="1"/>
  <c r="L87" i="16" a="1"/>
  <c r="L87" i="16" s="1"/>
  <c r="L88" i="16" a="1"/>
  <c r="L88" i="16" s="1"/>
  <c r="L89" i="16" a="1"/>
  <c r="L89" i="16" s="1"/>
  <c r="L91" i="16" a="1"/>
  <c r="L91" i="16" s="1"/>
  <c r="L92" i="16" a="1"/>
  <c r="L92" i="16" s="1"/>
  <c r="L93" i="16" a="1"/>
  <c r="L93" i="16" s="1"/>
  <c r="L94" i="16" a="1"/>
  <c r="L94" i="16" s="1"/>
  <c r="L95" i="16" a="1"/>
  <c r="L95" i="16" s="1"/>
  <c r="L96" i="16" a="1"/>
  <c r="L96" i="16" s="1"/>
  <c r="L97" i="16" a="1"/>
  <c r="L97" i="16" s="1"/>
  <c r="L98" i="16" a="1"/>
  <c r="L98" i="16" s="1"/>
  <c r="L99" i="16" a="1"/>
  <c r="L99" i="16" s="1"/>
  <c r="L101" i="16" a="1"/>
  <c r="L101" i="16" s="1"/>
  <c r="L102" i="16" a="1"/>
  <c r="L102" i="16" s="1"/>
  <c r="L103" i="16" a="1"/>
  <c r="L103" i="16" s="1"/>
  <c r="L104" i="16" a="1"/>
  <c r="L104" i="16" s="1"/>
  <c r="L105" i="16" a="1"/>
  <c r="L105" i="16" s="1"/>
  <c r="L106" i="16" a="1"/>
  <c r="L106" i="16" s="1"/>
  <c r="L107" i="16" a="1"/>
  <c r="L107" i="16" s="1"/>
  <c r="L108" i="16" a="1"/>
  <c r="L108" i="16" s="1"/>
  <c r="L109" i="16" a="1"/>
  <c r="L109" i="16" s="1"/>
  <c r="L111" i="16" a="1"/>
  <c r="L111" i="16" s="1"/>
  <c r="L112" i="16" a="1"/>
  <c r="L112" i="16" s="1"/>
  <c r="L113" i="16" a="1"/>
  <c r="L113" i="16" s="1"/>
  <c r="L114" i="16" a="1"/>
  <c r="L114" i="16" s="1"/>
  <c r="L115" i="16" a="1"/>
  <c r="L115" i="16" s="1"/>
  <c r="L116" i="16" a="1"/>
  <c r="L116" i="16" s="1"/>
  <c r="L117" i="16" a="1"/>
  <c r="L117" i="16" s="1"/>
  <c r="L118" i="16" a="1"/>
  <c r="L118" i="16" s="1"/>
  <c r="L119" i="16" a="1"/>
  <c r="L119" i="16" s="1"/>
  <c r="L121" i="16" a="1"/>
  <c r="L121" i="16" s="1"/>
  <c r="L122" i="16" a="1"/>
  <c r="L122" i="16" s="1"/>
  <c r="L123" i="16" a="1"/>
  <c r="L123" i="16" s="1"/>
  <c r="L124" i="16" a="1"/>
  <c r="L124" i="16" s="1"/>
  <c r="L125" i="16" a="1"/>
  <c r="L125" i="16" s="1"/>
  <c r="L126" i="16" a="1"/>
  <c r="L126" i="16" s="1"/>
  <c r="L127" i="16" a="1"/>
  <c r="L127" i="16" s="1"/>
  <c r="L228" i="16" a="1"/>
  <c r="L228" i="16" s="1"/>
  <c r="L229" i="16" a="1"/>
  <c r="L229" i="16" s="1"/>
  <c r="L231" i="16" a="1"/>
  <c r="L231" i="16" s="1"/>
  <c r="L232" i="16" a="1"/>
  <c r="L232" i="16" s="1"/>
  <c r="L233" i="16" a="1"/>
  <c r="L233" i="16"/>
  <c r="L234" i="16" a="1"/>
  <c r="L234" i="16" s="1"/>
  <c r="L235" i="16" a="1"/>
  <c r="L235" i="16" s="1"/>
  <c r="L236" i="16" a="1"/>
  <c r="L236" i="16" s="1"/>
  <c r="L237" i="16" a="1"/>
  <c r="L237" i="16" s="1"/>
  <c r="L17" i="17" a="1"/>
  <c r="L17" i="17" s="1"/>
  <c r="L18" i="17" a="1"/>
  <c r="L18" i="17" s="1"/>
  <c r="L19" i="17" a="1"/>
  <c r="L19" i="17" s="1"/>
  <c r="L20" i="17" a="1"/>
  <c r="L20" i="17" s="1"/>
  <c r="L21" i="17" a="1"/>
  <c r="L21" i="17" s="1"/>
  <c r="L33" i="17" a="1"/>
  <c r="L33" i="17" s="1"/>
  <c r="L34" i="17" a="1"/>
  <c r="L34" i="17" s="1"/>
  <c r="L36" i="17" a="1"/>
  <c r="L36" i="17" s="1"/>
  <c r="L37" i="17" a="1"/>
  <c r="L37" i="17" s="1"/>
  <c r="L38" i="17" a="1"/>
  <c r="L38" i="17" s="1"/>
  <c r="L39" i="17" a="1"/>
  <c r="L39" i="17" s="1"/>
  <c r="L40" i="17" a="1"/>
  <c r="L40" i="17" s="1"/>
  <c r="L41" i="17" a="1"/>
  <c r="L41" i="17" s="1"/>
  <c r="L42" i="17" a="1"/>
  <c r="L42" i="17" s="1"/>
  <c r="L43" i="17" a="1"/>
  <c r="L43" i="17" s="1"/>
  <c r="L44" i="17" a="1"/>
  <c r="L44" i="17" s="1"/>
  <c r="L46" i="17" a="1"/>
  <c r="L46" i="17" s="1"/>
  <c r="L47" i="17" a="1"/>
  <c r="L47" i="17" s="1"/>
  <c r="L48" i="17" a="1"/>
  <c r="L48" i="17" s="1"/>
  <c r="L49" i="17" a="1"/>
  <c r="L49" i="17" s="1"/>
  <c r="L50" i="17" a="1"/>
  <c r="L50" i="17" s="1"/>
  <c r="L51" i="17" a="1"/>
  <c r="L51" i="17" s="1"/>
  <c r="L52" i="17" a="1"/>
  <c r="L52" i="17" s="1"/>
  <c r="L53" i="17" a="1"/>
  <c r="L53" i="17" s="1"/>
  <c r="L54" i="17" a="1"/>
  <c r="L54" i="17" s="1"/>
  <c r="L56" i="17" a="1"/>
  <c r="L56" i="17" s="1"/>
  <c r="L57" i="17" a="1"/>
  <c r="L57" i="17" s="1"/>
  <c r="L58" i="17" a="1"/>
  <c r="L58" i="17" s="1"/>
  <c r="L59" i="17" a="1"/>
  <c r="L59" i="17" s="1"/>
  <c r="L60" i="17" a="1"/>
  <c r="L60" i="17" s="1"/>
  <c r="L61" i="17" a="1"/>
  <c r="L61" i="17" s="1"/>
  <c r="L62" i="17" a="1"/>
  <c r="L62" i="17" s="1"/>
  <c r="L63" i="17" a="1"/>
  <c r="L63" i="17" s="1"/>
  <c r="L64" i="17" a="1"/>
  <c r="L64" i="17" s="1"/>
  <c r="L66" i="17" a="1"/>
  <c r="L66" i="17" s="1"/>
  <c r="L67" i="17" a="1"/>
  <c r="L67" i="17" s="1"/>
  <c r="L68" i="17" a="1"/>
  <c r="L68" i="17" s="1"/>
  <c r="L69" i="17" a="1"/>
  <c r="L69" i="17" s="1"/>
  <c r="L70" i="17" a="1"/>
  <c r="L70" i="17" s="1"/>
  <c r="L71" i="17" a="1"/>
  <c r="L71" i="17" s="1"/>
  <c r="L72" i="17" a="1"/>
  <c r="L72" i="17" s="1"/>
  <c r="L73" i="17" a="1"/>
  <c r="L73" i="17" s="1"/>
  <c r="L74" i="17" a="1"/>
  <c r="L74" i="17" s="1"/>
  <c r="L76" i="17" a="1"/>
  <c r="L76" i="17" s="1"/>
  <c r="L77" i="17" a="1"/>
  <c r="L77" i="17" s="1"/>
  <c r="L78" i="17" a="1"/>
  <c r="L78" i="17" s="1"/>
  <c r="L79" i="17" a="1"/>
  <c r="L79" i="17" s="1"/>
  <c r="L80" i="17" a="1"/>
  <c r="L80" i="17" s="1"/>
  <c r="L81" i="17" a="1"/>
  <c r="L81" i="17" s="1"/>
  <c r="L82" i="17" a="1"/>
  <c r="L82" i="17" s="1"/>
  <c r="L83" i="17" a="1"/>
  <c r="L83" i="17" s="1"/>
  <c r="L84" i="17" a="1"/>
  <c r="L84" i="17" s="1"/>
  <c r="L86" i="17" a="1"/>
  <c r="L86" i="17" s="1"/>
  <c r="L87" i="17" a="1"/>
  <c r="L87" i="17" s="1"/>
  <c r="L88" i="17" a="1"/>
  <c r="L88" i="17" s="1"/>
  <c r="L89" i="17" a="1"/>
  <c r="L89" i="17" s="1"/>
  <c r="L90" i="17" a="1"/>
  <c r="L90" i="17" s="1"/>
  <c r="L91" i="17" a="1"/>
  <c r="L91" i="17" s="1"/>
  <c r="L92" i="17" a="1"/>
  <c r="L92" i="17" s="1"/>
  <c r="L93" i="17" a="1"/>
  <c r="L93" i="17" s="1"/>
  <c r="L94" i="17" a="1"/>
  <c r="L94" i="17" s="1"/>
  <c r="L97" i="17" a="1"/>
  <c r="L97" i="17" s="1"/>
  <c r="L98" i="17" a="1"/>
  <c r="L98" i="17" s="1"/>
  <c r="L99" i="17" a="1"/>
  <c r="L99" i="17" s="1"/>
  <c r="L100" i="17" a="1"/>
  <c r="L100" i="17" s="1"/>
  <c r="L101" i="17" a="1"/>
  <c r="L101" i="17" s="1"/>
  <c r="L102" i="17" a="1"/>
  <c r="L102" i="17" s="1"/>
  <c r="L103" i="17" a="1"/>
  <c r="L103" i="17" s="1"/>
  <c r="L104" i="17" a="1"/>
  <c r="L104" i="17" s="1"/>
  <c r="L105" i="17" a="1"/>
  <c r="L105" i="17" s="1"/>
  <c r="L107" i="17" a="1"/>
  <c r="L107" i="17" s="1"/>
  <c r="L108" i="17" a="1"/>
  <c r="L108" i="17" s="1"/>
  <c r="L109" i="17" a="1"/>
  <c r="L109" i="17" s="1"/>
  <c r="L110" i="17" a="1"/>
  <c r="L110" i="17" s="1"/>
  <c r="L111" i="17" a="1"/>
  <c r="L111" i="17" s="1"/>
  <c r="L112" i="17" a="1"/>
  <c r="L112" i="17" s="1"/>
  <c r="L113" i="17" a="1"/>
  <c r="L113" i="17" s="1"/>
  <c r="L114" i="17" a="1"/>
  <c r="L114" i="17" s="1"/>
  <c r="L115" i="17" a="1"/>
  <c r="L115" i="17" s="1"/>
  <c r="L117" i="17" a="1"/>
  <c r="L117" i="17" s="1"/>
  <c r="L118" i="17" a="1"/>
  <c r="L118" i="17" s="1"/>
  <c r="L119" i="17" a="1"/>
  <c r="L119" i="17" s="1"/>
  <c r="L120" i="17" a="1"/>
  <c r="L120" i="17" s="1"/>
  <c r="L121" i="17" a="1"/>
  <c r="L121" i="17" s="1"/>
  <c r="L122" i="17" a="1"/>
  <c r="L122" i="17" s="1"/>
  <c r="L123" i="17" a="1"/>
  <c r="L123" i="17" s="1"/>
  <c r="L134" i="17" a="1"/>
  <c r="L134" i="17" s="1"/>
  <c r="L135" i="17" a="1"/>
  <c r="L135" i="17" s="1"/>
  <c r="L137" i="17" a="1"/>
  <c r="L137" i="17" s="1"/>
  <c r="L138" i="17" a="1"/>
  <c r="L138" i="17" s="1"/>
  <c r="L139" i="17" a="1"/>
  <c r="L139" i="17" s="1"/>
  <c r="L140" i="17" a="1"/>
  <c r="L140" i="17" s="1"/>
  <c r="L141" i="17" a="1"/>
  <c r="L141" i="17" s="1"/>
  <c r="L142" i="17" a="1"/>
  <c r="L142" i="17" s="1"/>
  <c r="L143" i="17" a="1"/>
  <c r="L143" i="17" s="1"/>
  <c r="L144" i="17" a="1"/>
  <c r="L144" i="17" s="1"/>
  <c r="L145" i="17" a="1"/>
  <c r="L145" i="17" s="1"/>
  <c r="L147" i="17" a="1"/>
  <c r="L147" i="17" s="1"/>
  <c r="L148" i="17" a="1"/>
  <c r="L148" i="17" s="1"/>
  <c r="L149" i="17" a="1"/>
  <c r="L149" i="17" s="1"/>
  <c r="L150" i="17" a="1"/>
  <c r="L150" i="17" s="1"/>
  <c r="L151" i="17" a="1"/>
  <c r="L151" i="17" s="1"/>
  <c r="L153" i="17" a="1"/>
  <c r="L153" i="17" s="1"/>
  <c r="L154" i="17" a="1"/>
  <c r="L154" i="17" s="1"/>
  <c r="L155" i="17" a="1"/>
  <c r="L155" i="17" s="1"/>
  <c r="L156" i="17" a="1"/>
  <c r="L156" i="17" s="1"/>
  <c r="L157" i="17" a="1"/>
  <c r="L157" i="17" s="1"/>
  <c r="L158" i="17" a="1"/>
  <c r="L158" i="17" s="1"/>
  <c r="L159" i="17" a="1"/>
  <c r="L159" i="17" s="1"/>
  <c r="L161" i="17" a="1"/>
  <c r="L161" i="17" s="1"/>
  <c r="L163" i="17" a="1"/>
  <c r="L163" i="17" s="1"/>
  <c r="L165" i="17" a="1"/>
  <c r="L165" i="17" s="1"/>
  <c r="L166" i="17" a="1"/>
  <c r="L166" i="17" s="1"/>
  <c r="L167" i="17" a="1"/>
  <c r="L167" i="17" s="1"/>
  <c r="L168" i="17" a="1"/>
  <c r="L168" i="17" s="1"/>
  <c r="L169" i="17" a="1"/>
  <c r="L169" i="17" s="1"/>
  <c r="L170" i="17" a="1"/>
  <c r="L170" i="17" s="1"/>
  <c r="L171" i="17" a="1"/>
  <c r="L171" i="17" s="1"/>
  <c r="L172" i="17" a="1"/>
  <c r="L172" i="17" s="1"/>
  <c r="L173" i="17" a="1"/>
  <c r="L173" i="17" s="1"/>
  <c r="L175" i="17" a="1"/>
  <c r="L175" i="17" s="1"/>
  <c r="L176" i="17" a="1"/>
  <c r="L176" i="17" s="1"/>
  <c r="L177" i="17" a="1"/>
  <c r="L177" i="17" s="1"/>
  <c r="L178" i="17" a="1"/>
  <c r="L178" i="17" s="1"/>
  <c r="L179" i="17" a="1"/>
  <c r="L179" i="17" s="1"/>
  <c r="L180" i="17" a="1"/>
  <c r="L180" i="17" s="1"/>
  <c r="L181" i="17" a="1"/>
  <c r="L181" i="17" s="1"/>
  <c r="L182" i="17" a="1"/>
  <c r="L182" i="17" s="1"/>
  <c r="L183" i="17" a="1"/>
  <c r="L183" i="17" s="1"/>
  <c r="L185" i="17" a="1"/>
  <c r="L185" i="17" s="1"/>
  <c r="L186" i="17" a="1"/>
  <c r="L186" i="17" s="1"/>
  <c r="L187" i="17" a="1"/>
  <c r="L187" i="17" s="1"/>
  <c r="L188" i="17" a="1"/>
  <c r="L188" i="17" s="1"/>
  <c r="L189" i="17" a="1"/>
  <c r="L189" i="17" s="1"/>
  <c r="L190" i="17" a="1"/>
  <c r="L190" i="17" s="1"/>
  <c r="L191" i="17" a="1"/>
  <c r="L191" i="17" s="1"/>
  <c r="L192" i="17" a="1"/>
  <c r="L192" i="17" s="1"/>
  <c r="L193" i="17" a="1"/>
  <c r="L193" i="17" s="1"/>
  <c r="L195" i="17" a="1"/>
  <c r="L195" i="17" s="1"/>
  <c r="L196" i="17" a="1"/>
  <c r="L196" i="17" s="1"/>
  <c r="L197" i="17" a="1"/>
  <c r="L197" i="17" s="1"/>
  <c r="L198" i="17" a="1"/>
  <c r="L198" i="17" s="1"/>
  <c r="L199" i="17" a="1"/>
  <c r="L199" i="17" s="1"/>
  <c r="L200" i="17" a="1"/>
  <c r="L200" i="17" s="1"/>
  <c r="L201" i="17" a="1"/>
  <c r="L201" i="17" s="1"/>
  <c r="L17" i="18" a="1"/>
  <c r="L17" i="18" s="1"/>
  <c r="L18" i="18" a="1"/>
  <c r="L18" i="18" s="1"/>
  <c r="L19" i="18" a="1"/>
  <c r="L19" i="18" s="1"/>
  <c r="L31" i="18" a="1"/>
  <c r="L31" i="18" s="1"/>
  <c r="L32" i="18" a="1"/>
  <c r="L32" i="18" s="1"/>
  <c r="L34" i="18" a="1"/>
  <c r="L34" i="18" s="1"/>
  <c r="L35" i="18" a="1"/>
  <c r="L35" i="18" s="1"/>
  <c r="L36" i="18" a="1"/>
  <c r="L36" i="18" s="1"/>
  <c r="L37" i="18" a="1"/>
  <c r="L37" i="18" s="1"/>
  <c r="L38" i="18" a="1"/>
  <c r="L38" i="18" s="1"/>
  <c r="L39" i="18" a="1"/>
  <c r="L39" i="18" s="1"/>
  <c r="L40" i="18" a="1"/>
  <c r="L40" i="18" s="1"/>
  <c r="L41" i="18" a="1"/>
  <c r="L41" i="18" s="1"/>
  <c r="L42" i="18" a="1"/>
  <c r="L42" i="18" s="1"/>
  <c r="L44" i="18" a="1"/>
  <c r="L44" i="18" s="1"/>
  <c r="L45" i="18" a="1"/>
  <c r="L45" i="18" s="1"/>
  <c r="L46" i="18" a="1"/>
  <c r="L46" i="18" s="1"/>
  <c r="L47" i="18" a="1"/>
  <c r="L47" i="18" s="1"/>
  <c r="L48" i="18" a="1"/>
  <c r="L48" i="18" s="1"/>
  <c r="L49" i="18" a="1"/>
  <c r="L49" i="18" s="1"/>
  <c r="L50" i="18" a="1"/>
  <c r="L50" i="18" s="1"/>
  <c r="L51" i="18" a="1"/>
  <c r="L51" i="18" s="1"/>
  <c r="L52" i="18" a="1"/>
  <c r="L52" i="18" s="1"/>
  <c r="L54" i="18" a="1"/>
  <c r="L54" i="18" s="1"/>
  <c r="L55" i="18" a="1"/>
  <c r="L55" i="18" s="1"/>
  <c r="L56" i="18" a="1"/>
  <c r="L56" i="18" s="1"/>
  <c r="L57" i="18" a="1"/>
  <c r="L57" i="18" s="1"/>
  <c r="L58" i="18" a="1"/>
  <c r="L58" i="18" s="1"/>
  <c r="L59" i="18" a="1"/>
  <c r="L59" i="18" s="1"/>
  <c r="L60" i="18" a="1"/>
  <c r="L60" i="18" s="1"/>
  <c r="L61" i="18" a="1"/>
  <c r="L61" i="18" s="1"/>
  <c r="L62" i="18" a="1"/>
  <c r="L62" i="18" s="1"/>
  <c r="L64" i="18" a="1"/>
  <c r="L64" i="18" s="1"/>
  <c r="L65" i="18" a="1"/>
  <c r="L65" i="18" s="1"/>
  <c r="L66" i="18" a="1"/>
  <c r="L66" i="18" s="1"/>
  <c r="L67" i="18" a="1"/>
  <c r="L67" i="18" s="1"/>
  <c r="L68" i="18" a="1"/>
  <c r="L68" i="18" s="1"/>
  <c r="L69" i="18" a="1"/>
  <c r="L69" i="18" s="1"/>
  <c r="L70" i="18" a="1"/>
  <c r="L70" i="18" s="1"/>
  <c r="L71" i="18" a="1"/>
  <c r="L71" i="18" s="1"/>
  <c r="L72" i="18" a="1"/>
  <c r="L72" i="18" s="1"/>
  <c r="L74" i="18" a="1"/>
  <c r="L74" i="18" s="1"/>
  <c r="L75" i="18" a="1"/>
  <c r="L75" i="18" s="1"/>
  <c r="L76" i="18" a="1"/>
  <c r="L76" i="18" s="1"/>
  <c r="L77" i="18" a="1"/>
  <c r="L77" i="18" s="1"/>
  <c r="L78" i="18" a="1"/>
  <c r="L78" i="18" s="1"/>
  <c r="L79" i="18" a="1"/>
  <c r="L79" i="18" s="1"/>
  <c r="L80" i="18" a="1"/>
  <c r="L80" i="18" s="1"/>
  <c r="L81" i="18" a="1"/>
  <c r="L81" i="18" s="1"/>
  <c r="L82" i="18" a="1"/>
  <c r="L82" i="18" s="1"/>
  <c r="L84" i="18" a="1"/>
  <c r="L84" i="18" s="1"/>
  <c r="L85" i="18" a="1"/>
  <c r="L85" i="18" s="1"/>
  <c r="L86" i="18" a="1"/>
  <c r="L86" i="18" s="1"/>
  <c r="L87" i="18" a="1"/>
  <c r="L87" i="18" s="1"/>
  <c r="L88" i="18" a="1"/>
  <c r="L88" i="18" s="1"/>
  <c r="L89" i="18" a="1"/>
  <c r="L89" i="18" s="1"/>
  <c r="L90" i="18" a="1"/>
  <c r="L90" i="18" s="1"/>
  <c r="L91" i="18" a="1"/>
  <c r="L91" i="18" s="1"/>
  <c r="L92" i="18" a="1"/>
  <c r="L92" i="18" s="1"/>
  <c r="L94" i="18" a="1"/>
  <c r="L94" i="18" s="1"/>
  <c r="L96" i="18" a="1"/>
  <c r="L96" i="18" s="1"/>
  <c r="L97" i="18" a="1"/>
  <c r="L97" i="18" s="1"/>
  <c r="L98" i="18" a="1"/>
  <c r="L98" i="18" s="1"/>
  <c r="L99" i="18" a="1"/>
  <c r="L99" i="18" s="1"/>
  <c r="L100" i="18" a="1"/>
  <c r="L100" i="18" s="1"/>
  <c r="L101" i="18" a="1"/>
  <c r="L101" i="18" s="1"/>
  <c r="L102" i="18" a="1"/>
  <c r="L102" i="18" s="1"/>
  <c r="L103" i="18" a="1"/>
  <c r="L103" i="18" s="1"/>
  <c r="L105" i="18" a="1"/>
  <c r="L105" i="18" s="1"/>
  <c r="L106" i="18" a="1"/>
  <c r="L106" i="18" s="1"/>
  <c r="L107" i="18" a="1"/>
  <c r="L107" i="18" s="1"/>
  <c r="L108" i="18" a="1"/>
  <c r="L108" i="18" s="1"/>
  <c r="L109" i="18" a="1"/>
  <c r="L109" i="18" s="1"/>
  <c r="L110" i="18" a="1"/>
  <c r="L110" i="18" s="1"/>
  <c r="L111" i="18" a="1"/>
  <c r="L111" i="18" s="1"/>
  <c r="L112" i="18" a="1"/>
  <c r="L112" i="18" s="1"/>
  <c r="L113" i="18" a="1"/>
  <c r="L113" i="18" s="1"/>
  <c r="L115" i="18" a="1"/>
  <c r="L115" i="18" s="1"/>
  <c r="L116" i="18" a="1"/>
  <c r="L116" i="18" s="1"/>
  <c r="L117" i="18" a="1"/>
  <c r="L117" i="18" s="1"/>
  <c r="L118" i="18" a="1"/>
  <c r="L118" i="18" s="1"/>
  <c r="L119" i="18" a="1"/>
  <c r="L119" i="18" s="1"/>
  <c r="L120" i="18" a="1"/>
  <c r="L120" i="18" s="1"/>
  <c r="L121" i="18" a="1"/>
  <c r="L121" i="18" s="1"/>
  <c r="L132" i="18" a="1"/>
  <c r="L132" i="18" s="1"/>
  <c r="L133" i="18" a="1"/>
  <c r="L133" i="18" s="1"/>
  <c r="L135" i="18" a="1"/>
  <c r="L135" i="18" s="1"/>
  <c r="L136" i="18" a="1"/>
  <c r="L136" i="18" s="1"/>
  <c r="L137" i="18" a="1"/>
  <c r="L137" i="18" s="1"/>
  <c r="L138" i="18" a="1"/>
  <c r="L138" i="18" s="1"/>
  <c r="L139" i="18" a="1"/>
  <c r="L139" i="18" s="1"/>
  <c r="L140" i="18" a="1"/>
  <c r="L140" i="18" s="1"/>
  <c r="L141" i="18" a="1"/>
  <c r="L141" i="18" s="1"/>
  <c r="L142" i="18" a="1"/>
  <c r="L142" i="18" s="1"/>
  <c r="L143" i="18" a="1"/>
  <c r="L143" i="18" s="1"/>
  <c r="L145" i="18" a="1"/>
  <c r="L145" i="18" s="1"/>
  <c r="L146" i="18" a="1"/>
  <c r="L146" i="18" s="1"/>
  <c r="L147" i="18" a="1"/>
  <c r="L147" i="18" s="1"/>
  <c r="L148" i="18" a="1"/>
  <c r="L148" i="18" s="1"/>
  <c r="L149" i="18" a="1"/>
  <c r="L149" i="18" s="1"/>
  <c r="L150" i="18" a="1"/>
  <c r="L150" i="18" s="1"/>
  <c r="L151" i="18" a="1"/>
  <c r="L151" i="18" s="1"/>
  <c r="L235" i="18" a="1"/>
  <c r="L235" i="18" s="1"/>
  <c r="L236" i="18" a="1"/>
  <c r="L236" i="18" s="1"/>
  <c r="L238" i="18" a="1"/>
  <c r="L238" i="18" s="1"/>
  <c r="L239" i="18" a="1"/>
  <c r="L239" i="18" s="1"/>
  <c r="L240" i="18" a="1"/>
  <c r="L240" i="18" s="1"/>
  <c r="L241" i="18" a="1"/>
  <c r="L241" i="18" s="1"/>
  <c r="L242" i="18" a="1"/>
  <c r="L242" i="18" s="1"/>
  <c r="L243" i="18" a="1"/>
  <c r="L243" i="18" s="1"/>
  <c r="L244" i="18" a="1"/>
  <c r="L244" i="18" s="1"/>
  <c r="L67" i="19" a="1"/>
  <c r="L67" i="19" s="1"/>
  <c r="L68" i="19" a="1"/>
  <c r="L68" i="19" s="1"/>
  <c r="L69" i="19" a="1"/>
  <c r="L69" i="19" s="1"/>
  <c r="L70" i="19" a="1"/>
  <c r="L70" i="19" s="1"/>
  <c r="L71" i="19" a="1"/>
  <c r="L71" i="19" s="1"/>
  <c r="L72" i="19" a="1"/>
  <c r="L72" i="19" s="1"/>
  <c r="L74" i="19" a="1"/>
  <c r="L74" i="19" s="1"/>
  <c r="L75" i="19" a="1"/>
  <c r="L75" i="19" s="1"/>
  <c r="L76" i="19" a="1"/>
  <c r="L76" i="19" s="1"/>
  <c r="L77" i="19" a="1"/>
  <c r="L77" i="19" s="1"/>
  <c r="L78" i="19" a="1"/>
  <c r="L78" i="19" s="1"/>
  <c r="L80" i="19" a="1"/>
  <c r="L80" i="19" s="1"/>
  <c r="L81" i="19" a="1"/>
  <c r="L81" i="19" s="1"/>
  <c r="L82" i="19" a="1"/>
  <c r="L82" i="19" s="1"/>
  <c r="L83" i="19" a="1"/>
  <c r="L83" i="19" s="1"/>
  <c r="L84" i="19" a="1"/>
  <c r="L84" i="19" s="1"/>
  <c r="L85" i="19" a="1"/>
  <c r="L85" i="19" s="1"/>
  <c r="L86" i="19" a="1"/>
  <c r="L86" i="19" s="1"/>
  <c r="L87" i="19" a="1"/>
  <c r="L87" i="19" s="1"/>
  <c r="L91" i="19" a="1"/>
  <c r="L91" i="19" s="1"/>
  <c r="L92" i="19" a="1"/>
  <c r="L92" i="19" s="1"/>
  <c r="L93" i="19" a="1"/>
  <c r="L93" i="19" s="1"/>
  <c r="L94" i="19" a="1"/>
  <c r="L94" i="19" s="1"/>
  <c r="L95" i="19" a="1"/>
  <c r="L95" i="19" s="1"/>
  <c r="L96" i="19" a="1"/>
  <c r="L96" i="19" s="1"/>
  <c r="L97" i="19" a="1"/>
  <c r="L97" i="19" s="1"/>
  <c r="L98" i="19" a="1"/>
  <c r="L98" i="19" s="1"/>
  <c r="L99" i="19" a="1"/>
  <c r="L99" i="19" s="1"/>
  <c r="L101" i="19" a="1"/>
  <c r="L101" i="19" s="1"/>
  <c r="L102" i="19" a="1"/>
  <c r="L102" i="19" s="1"/>
  <c r="L103" i="19" a="1"/>
  <c r="L103" i="19" s="1"/>
  <c r="L104" i="19" a="1"/>
  <c r="L104" i="19" s="1"/>
  <c r="L105" i="19" a="1"/>
  <c r="L105" i="19" s="1"/>
  <c r="L106" i="19" a="1"/>
  <c r="L106" i="19" s="1"/>
  <c r="L107" i="19" a="1"/>
  <c r="L107" i="19" s="1"/>
  <c r="L108" i="19" a="1"/>
  <c r="L108" i="19" s="1"/>
  <c r="L109" i="19" a="1"/>
  <c r="L109" i="19" s="1"/>
  <c r="L111" i="19" a="1"/>
  <c r="L111" i="19" s="1"/>
  <c r="L112" i="19" a="1"/>
  <c r="L112" i="19" s="1"/>
  <c r="L113" i="19" a="1"/>
  <c r="L113" i="19" s="1"/>
  <c r="L114" i="19" a="1"/>
  <c r="L114" i="19" s="1"/>
  <c r="L115" i="19" a="1"/>
  <c r="L115" i="19" s="1"/>
  <c r="L116" i="19" a="1"/>
  <c r="L116" i="19" s="1"/>
  <c r="L117" i="19" a="1"/>
  <c r="L117" i="19" s="1"/>
  <c r="L128" i="19" a="1"/>
  <c r="L128" i="19" s="1"/>
  <c r="L129" i="19" a="1"/>
  <c r="L129" i="19" s="1"/>
  <c r="L131" i="19" a="1"/>
  <c r="L131" i="19" s="1"/>
  <c r="L132" i="19" a="1"/>
  <c r="L132" i="19" s="1"/>
  <c r="L133" i="19" a="1"/>
  <c r="L133" i="19" s="1"/>
  <c r="L134" i="19" a="1"/>
  <c r="L134" i="19" s="1"/>
  <c r="L135" i="19" a="1"/>
  <c r="L135" i="19" s="1"/>
  <c r="L136" i="19" a="1"/>
  <c r="L136" i="19" s="1"/>
  <c r="L137" i="19" a="1"/>
  <c r="L137" i="19" s="1"/>
  <c r="L138" i="19" a="1"/>
  <c r="L138" i="19" s="1"/>
  <c r="L139" i="19" a="1"/>
  <c r="L139" i="19" s="1"/>
  <c r="L141" i="19" a="1"/>
  <c r="L141" i="19" s="1"/>
  <c r="L142" i="19" a="1"/>
  <c r="L142" i="19" s="1"/>
  <c r="L157" i="19" a="1"/>
  <c r="L157" i="19" s="1"/>
  <c r="L158" i="19" a="1"/>
  <c r="L158" i="19" s="1"/>
  <c r="L160" i="19" a="1"/>
  <c r="L160" i="19" s="1"/>
  <c r="L161" i="19" a="1"/>
  <c r="L161" i="19" s="1"/>
  <c r="L162" i="19" a="1"/>
  <c r="L162" i="19" s="1"/>
  <c r="L163" i="19" a="1"/>
  <c r="L163" i="19" s="1"/>
  <c r="L164" i="19" a="1"/>
  <c r="L164" i="19" s="1"/>
  <c r="L165" i="19" a="1"/>
  <c r="L165" i="19" s="1"/>
  <c r="L166" i="19" a="1"/>
  <c r="L166" i="19" s="1"/>
  <c r="L70" i="20" a="1"/>
  <c r="L70" i="20" s="1"/>
  <c r="L71" i="20" a="1"/>
  <c r="L71" i="20" s="1"/>
  <c r="L72" i="20" a="1"/>
  <c r="L72" i="20" s="1"/>
  <c r="L73" i="20" a="1"/>
  <c r="L73" i="20" s="1"/>
  <c r="L75" i="20" a="1"/>
  <c r="L75" i="20" s="1"/>
  <c r="L76" i="20" a="1"/>
  <c r="L76" i="20" s="1"/>
  <c r="L77" i="20" a="1"/>
  <c r="L77" i="20" s="1"/>
  <c r="L78" i="20" a="1"/>
  <c r="L78" i="20" s="1"/>
  <c r="L79" i="20" a="1"/>
  <c r="L79" i="20" s="1"/>
  <c r="L80" i="20" a="1"/>
  <c r="L80" i="20" s="1"/>
  <c r="L81" i="20" a="1"/>
  <c r="L81" i="20" s="1"/>
  <c r="L82" i="20" a="1"/>
  <c r="L82" i="20" s="1"/>
  <c r="L83" i="20" a="1"/>
  <c r="L83" i="20" s="1"/>
  <c r="L85" i="20" a="1"/>
  <c r="L85" i="20" s="1"/>
  <c r="L86" i="20" a="1"/>
  <c r="L86" i="20" s="1"/>
  <c r="L87" i="20" a="1"/>
  <c r="L87" i="20" s="1"/>
  <c r="L88" i="20" a="1"/>
  <c r="L88" i="20" s="1"/>
  <c r="L89" i="20" a="1"/>
  <c r="L89" i="20" s="1"/>
  <c r="L90" i="20" a="1"/>
  <c r="L90" i="20" s="1"/>
  <c r="L91" i="20" a="1"/>
  <c r="L91" i="20" s="1"/>
  <c r="L92" i="20" a="1"/>
  <c r="L92" i="20" s="1"/>
  <c r="L93" i="20" a="1"/>
  <c r="L93" i="20" s="1"/>
  <c r="L95" i="20" a="1"/>
  <c r="L95" i="20" s="1"/>
  <c r="L96" i="20" a="1"/>
  <c r="L96" i="20"/>
  <c r="L97" i="20" a="1"/>
  <c r="L97" i="20" s="1"/>
  <c r="L98" i="20" a="1"/>
  <c r="L98" i="20" s="1"/>
  <c r="L99" i="20" a="1"/>
  <c r="L99" i="20" s="1"/>
  <c r="L100" i="20" a="1"/>
  <c r="L100" i="20" s="1"/>
  <c r="L101" i="20" a="1"/>
  <c r="L101" i="20" s="1"/>
  <c r="L102" i="20" a="1"/>
  <c r="L102" i="20" s="1"/>
  <c r="L103" i="20" a="1"/>
  <c r="L103" i="20" s="1"/>
  <c r="L105" i="20" a="1"/>
  <c r="L105" i="20" s="1"/>
  <c r="L106" i="20" a="1"/>
  <c r="L106" i="20" s="1"/>
  <c r="L107" i="20" a="1"/>
  <c r="L107" i="20" s="1"/>
  <c r="L108" i="20" a="1"/>
  <c r="L108" i="20" s="1"/>
  <c r="L109" i="20" a="1"/>
  <c r="L109" i="20" s="1"/>
  <c r="L110" i="20" a="1"/>
  <c r="L110" i="20" s="1"/>
  <c r="L111" i="20" a="1"/>
  <c r="L111" i="20" s="1"/>
  <c r="L112" i="20" a="1"/>
  <c r="L112" i="20" s="1"/>
  <c r="L113" i="20" a="1"/>
  <c r="L113" i="20" s="1"/>
  <c r="L115" i="20" a="1"/>
  <c r="L115" i="20" s="1"/>
  <c r="L116" i="20" a="1"/>
  <c r="L116" i="20" s="1"/>
  <c r="L117" i="20" a="1"/>
  <c r="L117" i="20" s="1"/>
  <c r="L118" i="20" a="1"/>
  <c r="L118" i="20" s="1"/>
  <c r="L119" i="20" a="1"/>
  <c r="L119" i="20" s="1"/>
  <c r="L120" i="20" a="1"/>
  <c r="L120" i="20" s="1"/>
  <c r="L121" i="20" a="1"/>
  <c r="L121" i="20" s="1"/>
  <c r="L132" i="20" a="1"/>
  <c r="L132" i="20" s="1"/>
  <c r="L133" i="20" a="1"/>
  <c r="L133" i="20" s="1"/>
  <c r="L135" i="20" a="1"/>
  <c r="L135" i="20" s="1"/>
  <c r="L136" i="20" a="1"/>
  <c r="L136" i="20" s="1"/>
  <c r="L137" i="20" a="1"/>
  <c r="L137" i="20" s="1"/>
  <c r="L138" i="20" a="1"/>
  <c r="L138" i="20" s="1"/>
  <c r="L139" i="20" a="1"/>
  <c r="L139" i="20" s="1"/>
  <c r="L140" i="20" a="1"/>
  <c r="L140" i="20" s="1"/>
  <c r="L141" i="20" a="1"/>
  <c r="L141" i="20" s="1"/>
  <c r="L142" i="20" a="1"/>
  <c r="L142" i="20" s="1"/>
  <c r="L143" i="20" a="1"/>
  <c r="L143" i="20" s="1"/>
  <c r="L145" i="20" a="1"/>
  <c r="L145" i="20" s="1"/>
  <c r="L146" i="20" a="1"/>
  <c r="L146" i="20" s="1"/>
  <c r="L147" i="20" a="1"/>
  <c r="L147" i="20" s="1"/>
  <c r="L148" i="20" a="1"/>
  <c r="L148" i="20" s="1"/>
  <c r="L149" i="20" a="1"/>
  <c r="L149" i="20" s="1"/>
  <c r="L150" i="20" a="1"/>
  <c r="L150" i="20" s="1"/>
  <c r="L151" i="20" a="1"/>
  <c r="L151" i="20" s="1"/>
  <c r="L152" i="20" a="1"/>
  <c r="L152" i="20" s="1"/>
  <c r="L153" i="20" a="1"/>
  <c r="L153" i="20" s="1"/>
  <c r="L155" i="20" a="1"/>
  <c r="L155" i="20" s="1"/>
  <c r="L156" i="20" a="1"/>
  <c r="L156" i="20" s="1"/>
  <c r="L157" i="20" a="1"/>
  <c r="L157" i="20" s="1"/>
  <c r="L158" i="20" a="1"/>
  <c r="L158" i="20" s="1"/>
  <c r="L159" i="20" a="1"/>
  <c r="L159" i="20" s="1"/>
  <c r="L160" i="20" a="1"/>
  <c r="L160" i="20" s="1"/>
  <c r="L161" i="20" a="1"/>
  <c r="L161" i="20" s="1"/>
  <c r="L162" i="20" a="1"/>
  <c r="L162" i="20" s="1"/>
  <c r="L163" i="20" a="1"/>
  <c r="L163" i="20" s="1"/>
  <c r="L165" i="20" a="1"/>
  <c r="L165" i="20" s="1"/>
  <c r="L166" i="20" a="1"/>
  <c r="L166" i="20" s="1"/>
  <c r="L167" i="20" a="1"/>
  <c r="L167" i="20" s="1"/>
  <c r="L168" i="20" a="1"/>
  <c r="L168" i="20" s="1"/>
  <c r="L169" i="20" a="1"/>
  <c r="L169" i="20" s="1"/>
  <c r="L170" i="20" a="1"/>
  <c r="L170" i="20" s="1"/>
  <c r="L171" i="20" a="1"/>
  <c r="L171" i="20" s="1"/>
  <c r="L172" i="20" a="1"/>
  <c r="L172" i="20" s="1"/>
  <c r="L173" i="20" a="1"/>
  <c r="L173" i="20" s="1"/>
  <c r="L175" i="20" a="1"/>
  <c r="L175" i="20" s="1"/>
  <c r="L176" i="20" a="1"/>
  <c r="L176" i="20" s="1"/>
  <c r="L177" i="20" a="1"/>
  <c r="L177" i="20" s="1"/>
  <c r="L178" i="20" a="1"/>
  <c r="L178" i="20" s="1"/>
  <c r="L179" i="20" a="1"/>
  <c r="L179" i="20" s="1"/>
  <c r="L180" i="20" a="1"/>
  <c r="L180" i="20" s="1"/>
  <c r="L181" i="20" a="1"/>
  <c r="L181" i="20" s="1"/>
  <c r="L182" i="20" a="1"/>
  <c r="L182" i="20" s="1"/>
  <c r="L183" i="20" a="1"/>
  <c r="L183" i="20" s="1"/>
  <c r="L185" i="20" a="1"/>
  <c r="L185" i="20" s="1"/>
  <c r="L186" i="20" a="1"/>
  <c r="L186" i="20" s="1"/>
  <c r="L187" i="20" a="1"/>
  <c r="L187" i="20" s="1"/>
  <c r="L188" i="20" a="1"/>
  <c r="L188" i="20" s="1"/>
  <c r="L189" i="20" a="1"/>
  <c r="L189" i="20" s="1"/>
  <c r="L190" i="20" a="1"/>
  <c r="L190" i="20" s="1"/>
  <c r="L191" i="20" a="1"/>
  <c r="L191" i="20" s="1"/>
  <c r="L192" i="20" a="1"/>
  <c r="L192" i="20" s="1"/>
  <c r="L193" i="20" a="1"/>
  <c r="L193" i="20" s="1"/>
  <c r="L195" i="20" a="1"/>
  <c r="L195" i="20" s="1"/>
  <c r="L196" i="20" a="1"/>
  <c r="L196" i="20" s="1"/>
  <c r="L197" i="20" a="1"/>
  <c r="L197" i="20" s="1"/>
  <c r="L198" i="20" a="1"/>
  <c r="L198" i="20" s="1"/>
  <c r="L199" i="20" a="1"/>
  <c r="L199" i="20" s="1"/>
  <c r="L200" i="20" a="1"/>
  <c r="L200" i="20" s="1"/>
  <c r="L201" i="20" a="1"/>
  <c r="L201" i="20" s="1"/>
  <c r="L302" i="20" a="1"/>
  <c r="L302" i="20" s="1"/>
  <c r="L303" i="20" a="1"/>
  <c r="L303" i="20" s="1"/>
  <c r="L305" i="20" a="1"/>
  <c r="L305" i="20" s="1"/>
  <c r="L306" i="20" a="1"/>
  <c r="L306" i="20" s="1"/>
  <c r="L307" i="20" a="1"/>
  <c r="L307" i="20" s="1"/>
  <c r="L308" i="20" a="1"/>
  <c r="L308" i="20" s="1"/>
  <c r="L309" i="20" a="1"/>
  <c r="L309" i="20" s="1"/>
  <c r="L310" i="20" a="1"/>
  <c r="L310" i="20" s="1"/>
  <c r="L311" i="20" a="1"/>
  <c r="L311" i="20" s="1"/>
  <c r="L15" i="27" a="1"/>
  <c r="L15" i="27" s="1"/>
  <c r="L16" i="27" a="1"/>
  <c r="L16" i="27" s="1"/>
  <c r="L17" i="27" a="1"/>
  <c r="L17" i="27" s="1"/>
  <c r="L18" i="27" a="1"/>
  <c r="L18" i="27" s="1"/>
  <c r="L19" i="27" a="1"/>
  <c r="L19" i="27"/>
  <c r="L20" i="27" a="1"/>
  <c r="L20" i="27" s="1"/>
  <c r="L32" i="27" a="1"/>
  <c r="L32" i="27" s="1"/>
  <c r="L33" i="27" a="1"/>
  <c r="L33" i="27" s="1"/>
  <c r="L35" i="27" a="1"/>
  <c r="L35" i="27" s="1"/>
  <c r="L36" i="27" a="1"/>
  <c r="L36" i="27" s="1"/>
  <c r="L37" i="27" a="1"/>
  <c r="L37" i="27" s="1"/>
  <c r="L38" i="27" a="1"/>
  <c r="L38" i="27"/>
  <c r="L39" i="27" a="1"/>
  <c r="L39" i="27" s="1"/>
  <c r="L40" i="27" a="1"/>
  <c r="L40" i="27" s="1"/>
  <c r="L41" i="27" a="1"/>
  <c r="L41" i="27" s="1"/>
  <c r="L42" i="27" a="1"/>
  <c r="L42" i="27"/>
  <c r="L43" i="27" a="1"/>
  <c r="L43" i="27" s="1"/>
  <c r="L45" i="27" a="1"/>
  <c r="L45" i="27" s="1"/>
  <c r="L46" i="27" a="1"/>
  <c r="L46" i="27" s="1"/>
  <c r="L47" i="27" a="1"/>
  <c r="L47" i="27" s="1"/>
  <c r="L48" i="27" a="1"/>
  <c r="L48" i="27" s="1"/>
  <c r="L49" i="27" a="1"/>
  <c r="L49" i="27" s="1"/>
  <c r="L50" i="27" a="1"/>
  <c r="L50" i="27" s="1"/>
  <c r="L51" i="27" a="1"/>
  <c r="L51" i="27" s="1"/>
  <c r="L52" i="27" a="1"/>
  <c r="L52" i="27" s="1"/>
  <c r="L53" i="27" a="1"/>
  <c r="L53" i="27" s="1"/>
  <c r="L55" i="27" a="1"/>
  <c r="L55" i="27" s="1"/>
  <c r="L56" i="27" a="1"/>
  <c r="L56" i="27" s="1"/>
  <c r="L57" i="27" a="1"/>
  <c r="L57" i="27" s="1"/>
  <c r="L58" i="27" a="1"/>
  <c r="L58" i="27" s="1"/>
  <c r="L59" i="27" a="1"/>
  <c r="L59" i="27" s="1"/>
  <c r="L61" i="27" a="1"/>
  <c r="L61" i="27" s="1"/>
  <c r="L62" i="27" a="1"/>
  <c r="L62" i="27" s="1"/>
  <c r="L63" i="27" a="1"/>
  <c r="L63" i="27" s="1"/>
  <c r="L64" i="27" a="1"/>
  <c r="L64" i="27" s="1"/>
  <c r="L66" i="27" a="1"/>
  <c r="L66" i="27" s="1"/>
  <c r="L68" i="27" a="1"/>
  <c r="L68" i="27"/>
  <c r="L69" i="27" a="1"/>
  <c r="L69" i="27" s="1"/>
  <c r="L70" i="27" a="1"/>
  <c r="L70" i="27" s="1"/>
  <c r="L71" i="27" a="1"/>
  <c r="L71" i="27" s="1"/>
  <c r="L72" i="27" a="1"/>
  <c r="L72" i="27"/>
  <c r="L73" i="27" a="1"/>
  <c r="L73" i="27" s="1"/>
  <c r="L74" i="27" a="1"/>
  <c r="L74" i="27" s="1"/>
  <c r="L75" i="27" a="1"/>
  <c r="L75" i="27" s="1"/>
  <c r="L77" i="27" a="1"/>
  <c r="L77" i="27" s="1"/>
  <c r="L78" i="27" a="1"/>
  <c r="L78" i="27" s="1"/>
  <c r="L79" i="27" a="1"/>
  <c r="L79" i="27" s="1"/>
  <c r="L80" i="27" a="1"/>
  <c r="L80" i="27" s="1"/>
  <c r="L81" i="27" a="1"/>
  <c r="L81" i="27" s="1"/>
  <c r="L82" i="27" a="1"/>
  <c r="L82" i="27" s="1"/>
  <c r="L83" i="27" a="1"/>
  <c r="L83" i="27" s="1"/>
  <c r="L84" i="27" a="1"/>
  <c r="L84" i="27" s="1"/>
  <c r="L85" i="27" a="1"/>
  <c r="L85" i="27" s="1"/>
  <c r="L87" i="27" a="1"/>
  <c r="L87" i="27" s="1"/>
  <c r="L88" i="27" a="1"/>
  <c r="L88" i="27"/>
  <c r="L89" i="27" a="1"/>
  <c r="L89" i="27" s="1"/>
  <c r="L90" i="27" a="1"/>
  <c r="L90" i="27" s="1"/>
  <c r="L91" i="27" a="1"/>
  <c r="L91" i="27" s="1"/>
  <c r="L92" i="27" a="1"/>
  <c r="L92" i="27" s="1"/>
  <c r="L93" i="27" a="1"/>
  <c r="L93" i="27" s="1"/>
  <c r="L94" i="27" a="1"/>
  <c r="L94" i="27" s="1"/>
  <c r="L95" i="27" a="1"/>
  <c r="L95" i="27" s="1"/>
  <c r="L97" i="27" a="1"/>
  <c r="L97" i="27" s="1"/>
  <c r="L98" i="27" a="1"/>
  <c r="L98" i="27" s="1"/>
  <c r="L99" i="27" a="1"/>
  <c r="L99" i="27" s="1"/>
  <c r="L100" i="27" a="1"/>
  <c r="L100" i="27" s="1"/>
  <c r="L101" i="27" a="1"/>
  <c r="L101" i="27" s="1"/>
  <c r="L102" i="27" a="1"/>
  <c r="L102" i="27" s="1"/>
  <c r="L103" i="27" a="1"/>
  <c r="L103" i="27" s="1"/>
  <c r="L104" i="27" a="1"/>
  <c r="L104" i="27"/>
  <c r="L105" i="27" a="1"/>
  <c r="L105" i="27" s="1"/>
  <c r="L107" i="27" a="1"/>
  <c r="L107" i="27" s="1"/>
  <c r="L108" i="27" a="1"/>
  <c r="L108" i="27" s="1"/>
  <c r="L109" i="27" a="1"/>
  <c r="L109" i="27" s="1"/>
  <c r="L110" i="27" a="1"/>
  <c r="L110" i="27" s="1"/>
  <c r="L111" i="27" a="1"/>
  <c r="L111" i="27" s="1"/>
  <c r="L112" i="27" a="1"/>
  <c r="L112" i="27"/>
  <c r="L113" i="27" a="1"/>
  <c r="L113" i="27" s="1"/>
  <c r="L114" i="27" a="1"/>
  <c r="L114" i="27" s="1"/>
  <c r="L115" i="27" a="1"/>
  <c r="L115" i="27" s="1"/>
  <c r="L117" i="27" a="1"/>
  <c r="L117" i="27" s="1"/>
  <c r="L118" i="27" a="1"/>
  <c r="L118" i="27" s="1"/>
  <c r="L119" i="27" a="1"/>
  <c r="L119" i="27" s="1"/>
  <c r="L120" i="27" a="1"/>
  <c r="L120" i="27"/>
  <c r="L121" i="27" a="1"/>
  <c r="L121" i="27" s="1"/>
  <c r="L122" i="27" a="1"/>
  <c r="L122" i="27" s="1"/>
  <c r="L123" i="27" a="1"/>
  <c r="L123" i="27" s="1"/>
  <c r="L134" i="27" a="1"/>
  <c r="L134" i="27"/>
  <c r="L135" i="27" a="1"/>
  <c r="L135" i="27" s="1"/>
  <c r="L137" i="27" a="1"/>
  <c r="L137" i="27" s="1"/>
  <c r="L138" i="27" a="1"/>
  <c r="L138" i="27" s="1"/>
  <c r="L139" i="27" a="1"/>
  <c r="L139" i="27" s="1"/>
  <c r="L140" i="27" a="1"/>
  <c r="L140" i="27" s="1"/>
  <c r="L141" i="27" a="1"/>
  <c r="L141" i="27" s="1"/>
  <c r="L142" i="27" a="1"/>
  <c r="L142" i="27" s="1"/>
  <c r="L143" i="27" a="1"/>
  <c r="L143" i="27" s="1"/>
  <c r="L144" i="27" a="1"/>
  <c r="L144" i="27" s="1"/>
  <c r="L145" i="27" a="1"/>
  <c r="L145" i="27" s="1"/>
  <c r="L147" i="27" a="1"/>
  <c r="L147" i="27" s="1"/>
  <c r="L148" i="27" a="1"/>
  <c r="L148" i="27" s="1"/>
  <c r="L149" i="27" a="1"/>
  <c r="L149" i="27" s="1"/>
  <c r="L150" i="27" a="1"/>
  <c r="L150" i="27" s="1"/>
  <c r="L151" i="27" a="1"/>
  <c r="L151" i="27" s="1"/>
  <c r="L152" i="27" a="1"/>
  <c r="L152" i="27" s="1"/>
  <c r="L153" i="27" a="1"/>
  <c r="L153" i="27" s="1"/>
  <c r="L154" i="27" a="1"/>
  <c r="L154" i="27" s="1"/>
  <c r="L155" i="27" a="1"/>
  <c r="L155" i="27" s="1"/>
  <c r="L157" i="27" a="1"/>
  <c r="L157" i="27" s="1"/>
  <c r="L158" i="27" a="1"/>
  <c r="L158" i="27"/>
  <c r="L159" i="27" a="1"/>
  <c r="L159" i="27" s="1"/>
  <c r="L160" i="27" a="1"/>
  <c r="L160" i="27" s="1"/>
  <c r="L161" i="27" a="1"/>
  <c r="L161" i="27" s="1"/>
  <c r="L162" i="27" a="1"/>
  <c r="L162" i="27"/>
  <c r="L163" i="27" a="1"/>
  <c r="L163" i="27" s="1"/>
  <c r="L164" i="27" a="1"/>
  <c r="L164" i="27" s="1"/>
  <c r="L165" i="27" a="1"/>
  <c r="L165" i="27" s="1"/>
  <c r="L167" i="27" a="1"/>
  <c r="L167" i="27" s="1"/>
  <c r="L168" i="27" a="1"/>
  <c r="L168" i="27" s="1"/>
  <c r="L169" i="27" a="1"/>
  <c r="L169" i="27" s="1"/>
  <c r="L170" i="27" a="1"/>
  <c r="L170" i="27" s="1"/>
  <c r="L171" i="27" a="1"/>
  <c r="L171" i="27" s="1"/>
  <c r="L172" i="27" a="1"/>
  <c r="L172" i="27" s="1"/>
  <c r="L173" i="27" a="1"/>
  <c r="L173" i="27" s="1"/>
  <c r="L174" i="27" a="1"/>
  <c r="L174" i="27" s="1"/>
  <c r="L175" i="27" a="1"/>
  <c r="L175" i="27" s="1"/>
  <c r="L177" i="27" a="1"/>
  <c r="L177" i="27" s="1"/>
  <c r="L178" i="27" a="1"/>
  <c r="L178" i="27"/>
  <c r="L179" i="27" a="1"/>
  <c r="L179" i="27" s="1"/>
  <c r="L180" i="27" a="1"/>
  <c r="L180" i="27" s="1"/>
  <c r="L181" i="27" a="1"/>
  <c r="L181" i="27" s="1"/>
  <c r="L182" i="27" a="1"/>
  <c r="L182" i="27" s="1"/>
  <c r="L183" i="27" a="1"/>
  <c r="L183" i="27" s="1"/>
  <c r="L184" i="27" a="1"/>
  <c r="L184" i="27" s="1"/>
  <c r="L185" i="27" a="1"/>
  <c r="L185" i="27" s="1"/>
  <c r="L187" i="27" a="1"/>
  <c r="L187" i="27" s="1"/>
  <c r="L188" i="27" a="1"/>
  <c r="L188" i="27" s="1"/>
  <c r="L189" i="27" a="1"/>
  <c r="L189" i="27" s="1"/>
  <c r="L190" i="27" a="1"/>
  <c r="L190" i="27" s="1"/>
  <c r="L191" i="27" a="1"/>
  <c r="L191" i="27" s="1"/>
  <c r="L192" i="27" a="1"/>
  <c r="L192" i="27" s="1"/>
  <c r="L193" i="27" a="1"/>
  <c r="L193" i="27" s="1"/>
  <c r="L194" i="27" a="1"/>
  <c r="L194" i="27"/>
  <c r="L195" i="27" a="1"/>
  <c r="L195" i="27" s="1"/>
  <c r="L197" i="27" a="1"/>
  <c r="L197" i="27" s="1"/>
  <c r="L198" i="27" a="1"/>
  <c r="L198" i="27" s="1"/>
  <c r="L199" i="27" a="1"/>
  <c r="L199" i="27" s="1"/>
  <c r="L200" i="27" a="1"/>
  <c r="L200" i="27" s="1"/>
  <c r="L201" i="27" a="1"/>
  <c r="L201" i="27" s="1"/>
  <c r="L202" i="27" a="1"/>
  <c r="L202" i="27"/>
  <c r="L203" i="27" a="1"/>
  <c r="L203" i="27" s="1"/>
  <c r="L304" i="27" a="1"/>
  <c r="L304" i="27" s="1"/>
  <c r="L305" i="27" a="1"/>
  <c r="L305" i="27" s="1"/>
  <c r="L307" i="27" a="1"/>
  <c r="L307" i="27" s="1"/>
  <c r="L308" i="27" a="1"/>
  <c r="L308" i="27" s="1"/>
  <c r="L309" i="27" a="1"/>
  <c r="L309" i="27" s="1"/>
  <c r="L310" i="27" a="1"/>
  <c r="L310" i="27"/>
  <c r="L311" i="27" a="1"/>
  <c r="L311" i="27" s="1"/>
  <c r="L312" i="27" a="1"/>
  <c r="L312" i="27" s="1"/>
  <c r="L313" i="27" a="1"/>
  <c r="L313" i="27" s="1"/>
  <c r="L15" i="29" a="1"/>
  <c r="L15" i="29" s="1"/>
  <c r="L16" i="29" a="1"/>
  <c r="L16" i="29" s="1"/>
  <c r="L17" i="29" a="1"/>
  <c r="L17" i="29" s="1"/>
  <c r="L18" i="29" a="1"/>
  <c r="L18" i="29"/>
  <c r="L19" i="29" a="1"/>
  <c r="L19" i="29" s="1"/>
  <c r="L30" i="29" a="1"/>
  <c r="L30" i="29" s="1"/>
  <c r="L31" i="29" a="1"/>
  <c r="L31" i="29" s="1"/>
  <c r="L33" i="29" a="1"/>
  <c r="L33" i="29" s="1"/>
  <c r="L34" i="29" a="1"/>
  <c r="L34" i="29" s="1"/>
  <c r="L35" i="29" a="1"/>
  <c r="L35" i="29" s="1"/>
  <c r="L36" i="29" a="1"/>
  <c r="L36" i="29"/>
  <c r="L37" i="29" a="1"/>
  <c r="L37" i="29" s="1"/>
  <c r="L38" i="29" a="1"/>
  <c r="L38" i="29" s="1"/>
  <c r="L39" i="29" a="1"/>
  <c r="L39" i="29" s="1"/>
  <c r="L40" i="29" a="1"/>
  <c r="L40" i="29"/>
  <c r="L41" i="29" a="1"/>
  <c r="L41" i="29" s="1"/>
  <c r="L43" i="29" a="1"/>
  <c r="L43" i="29" s="1"/>
  <c r="L44" i="29" a="1"/>
  <c r="L44" i="29" s="1"/>
  <c r="L45" i="29" a="1"/>
  <c r="L45" i="29" s="1"/>
  <c r="L46" i="29" a="1"/>
  <c r="L46" i="29" s="1"/>
  <c r="L47" i="29" a="1"/>
  <c r="L47" i="29" s="1"/>
  <c r="L48" i="29" a="1"/>
  <c r="L48" i="29" s="1"/>
  <c r="L49" i="29" a="1"/>
  <c r="L49" i="29" s="1"/>
  <c r="L50" i="29" a="1"/>
  <c r="L50" i="29" s="1"/>
  <c r="L51" i="29" a="1"/>
  <c r="L51" i="29" s="1"/>
  <c r="L53" i="29" a="1"/>
  <c r="L53" i="29" s="1"/>
  <c r="L54" i="29" a="1"/>
  <c r="L54" i="29" s="1"/>
  <c r="L55" i="29" a="1"/>
  <c r="L55" i="29" s="1"/>
  <c r="L56" i="29" a="1"/>
  <c r="L56" i="29" s="1"/>
  <c r="L57" i="29" a="1"/>
  <c r="L57" i="29" s="1"/>
  <c r="L58" i="29" a="1"/>
  <c r="L58" i="29" s="1"/>
  <c r="L59" i="29" a="1"/>
  <c r="L59" i="29" s="1"/>
  <c r="L60" i="29" a="1"/>
  <c r="L60" i="29" s="1"/>
  <c r="L61" i="29" a="1"/>
  <c r="L61" i="29" s="1"/>
  <c r="L63" i="29" a="1"/>
  <c r="L63" i="29" s="1"/>
  <c r="L64" i="29" a="1"/>
  <c r="L64" i="29"/>
  <c r="L65" i="29" a="1"/>
  <c r="L65" i="29" s="1"/>
  <c r="L66" i="29" a="1"/>
  <c r="L66" i="29" s="1"/>
  <c r="L67" i="29" a="1"/>
  <c r="L67" i="29" s="1"/>
  <c r="L68" i="29" a="1"/>
  <c r="L68" i="29" s="1"/>
  <c r="L69" i="29" a="1"/>
  <c r="L69" i="29" s="1"/>
  <c r="L70" i="29" a="1"/>
  <c r="L70" i="29" s="1"/>
  <c r="L71" i="29" a="1"/>
  <c r="L71" i="29" s="1"/>
  <c r="L73" i="29" a="1"/>
  <c r="L73" i="29" s="1"/>
  <c r="L74" i="29" a="1"/>
  <c r="L74" i="29" s="1"/>
  <c r="L75" i="29" a="1"/>
  <c r="L75" i="29" s="1"/>
  <c r="L76" i="29" a="1"/>
  <c r="L76" i="29" s="1"/>
  <c r="L77" i="29" a="1"/>
  <c r="L77" i="29" s="1"/>
  <c r="L78" i="29" a="1"/>
  <c r="L78" i="29" s="1"/>
  <c r="L79" i="29" a="1"/>
  <c r="L79" i="29" s="1"/>
  <c r="L80" i="29" a="1"/>
  <c r="L80" i="29" s="1"/>
  <c r="L81" i="29" a="1"/>
  <c r="L81" i="29" s="1"/>
  <c r="L83" i="29" a="1"/>
  <c r="L83" i="29" s="1"/>
  <c r="L84" i="29" a="1"/>
  <c r="L84" i="29"/>
  <c r="L85" i="29" a="1"/>
  <c r="L85" i="29" s="1"/>
  <c r="L86" i="29" a="1"/>
  <c r="L86" i="29" s="1"/>
  <c r="L87" i="29" a="1"/>
  <c r="L87" i="29" s="1"/>
  <c r="L88" i="29" a="1"/>
  <c r="L88" i="29" s="1"/>
  <c r="L89" i="29" a="1"/>
  <c r="L89" i="29" s="1"/>
  <c r="L90" i="29" a="1"/>
  <c r="L90" i="29" s="1"/>
  <c r="L91" i="29" a="1"/>
  <c r="L91" i="29" s="1"/>
  <c r="L93" i="29" a="1"/>
  <c r="L93" i="29" s="1"/>
  <c r="L94" i="29" a="1"/>
  <c r="L94" i="29" s="1"/>
  <c r="L95" i="29" a="1"/>
  <c r="L95" i="29" s="1"/>
  <c r="L96" i="29" a="1"/>
  <c r="L96" i="29" s="1"/>
  <c r="L97" i="29" a="1"/>
  <c r="L97" i="29" s="1"/>
  <c r="L98" i="29" a="1"/>
  <c r="L98" i="29" s="1"/>
  <c r="L99" i="29" a="1"/>
  <c r="L99" i="29" s="1"/>
  <c r="L100" i="29" a="1"/>
  <c r="L100" i="29"/>
  <c r="L101" i="29" a="1"/>
  <c r="L101" i="29" s="1"/>
  <c r="L103" i="29" a="1"/>
  <c r="L103" i="29" s="1"/>
  <c r="L104" i="29" a="1"/>
  <c r="L104" i="29" s="1"/>
  <c r="L105" i="29" a="1"/>
  <c r="L105" i="29" s="1"/>
  <c r="L106" i="29" a="1"/>
  <c r="L106" i="29" s="1"/>
  <c r="L107" i="29" a="1"/>
  <c r="L107" i="29" s="1"/>
  <c r="L108" i="29" a="1"/>
  <c r="L108" i="29"/>
  <c r="L109" i="29" a="1"/>
  <c r="L109" i="29" s="1"/>
  <c r="L110" i="29" a="1"/>
  <c r="L110" i="29" s="1"/>
  <c r="L111" i="29" a="1"/>
  <c r="L111" i="29" s="1"/>
  <c r="L113" i="29" a="1"/>
  <c r="L113" i="29" s="1"/>
  <c r="L114" i="29" a="1"/>
  <c r="L114" i="29" s="1"/>
  <c r="L115" i="29" a="1"/>
  <c r="L115" i="29" s="1"/>
  <c r="L116" i="29" a="1"/>
  <c r="L116" i="29"/>
  <c r="L117" i="29" a="1"/>
  <c r="L117" i="29" s="1"/>
  <c r="L118" i="29" a="1"/>
  <c r="L118" i="29" s="1"/>
  <c r="L119" i="29" a="1"/>
  <c r="L119" i="29" s="1"/>
  <c r="L130" i="29" a="1"/>
  <c r="L130" i="29"/>
  <c r="L131" i="29" a="1"/>
  <c r="L131" i="29" s="1"/>
  <c r="L133" i="29" a="1"/>
  <c r="L133" i="29" s="1"/>
  <c r="L134" i="29" a="1"/>
  <c r="L134" i="29" s="1"/>
  <c r="L135" i="29" a="1"/>
  <c r="L135" i="29" s="1"/>
  <c r="L136" i="29" a="1"/>
  <c r="L136" i="29" s="1"/>
  <c r="L137" i="29" a="1"/>
  <c r="L137" i="29" s="1"/>
  <c r="L138" i="29" a="1"/>
  <c r="L138" i="29" s="1"/>
  <c r="L139" i="29" a="1"/>
  <c r="L139" i="29" s="1"/>
  <c r="L140" i="29" a="1"/>
  <c r="L140" i="29" s="1"/>
  <c r="L141" i="29" a="1"/>
  <c r="L141" i="29" s="1"/>
  <c r="L143" i="29" a="1"/>
  <c r="L143" i="29" s="1"/>
  <c r="L144" i="29" a="1"/>
  <c r="L144" i="29" s="1"/>
  <c r="L145" i="29" a="1"/>
  <c r="L145" i="29" s="1"/>
  <c r="L146" i="29" a="1"/>
  <c r="L146" i="29" s="1"/>
  <c r="L147" i="29" a="1"/>
  <c r="L147" i="29" s="1"/>
  <c r="L148" i="29" a="1"/>
  <c r="L148" i="29" s="1"/>
  <c r="L149" i="29" a="1"/>
  <c r="L149" i="29" s="1"/>
  <c r="L150" i="29" a="1"/>
  <c r="L150" i="29" s="1"/>
  <c r="L151" i="29" a="1"/>
  <c r="L151" i="29" s="1"/>
  <c r="L153" i="29" a="1"/>
  <c r="L153" i="29" s="1"/>
  <c r="L154" i="29" a="1"/>
  <c r="L154" i="29"/>
  <c r="L155" i="29" a="1"/>
  <c r="L155" i="29" s="1"/>
  <c r="L156" i="29" a="1"/>
  <c r="L156" i="29" s="1"/>
  <c r="L157" i="29" a="1"/>
  <c r="L157" i="29" s="1"/>
  <c r="L158" i="29" a="1"/>
  <c r="L158" i="29"/>
  <c r="L159" i="29" a="1"/>
  <c r="L159" i="29" s="1"/>
  <c r="L160" i="29" a="1"/>
  <c r="L160" i="29" s="1"/>
  <c r="L161" i="29" a="1"/>
  <c r="L161" i="29" s="1"/>
  <c r="L163" i="29" a="1"/>
  <c r="L163" i="29" s="1"/>
  <c r="L164" i="29" a="1"/>
  <c r="L164" i="29" s="1"/>
  <c r="L165" i="29" a="1"/>
  <c r="L165" i="29" s="1"/>
  <c r="L166" i="29" a="1"/>
  <c r="L166" i="29" s="1"/>
  <c r="L167" i="29" a="1"/>
  <c r="L167" i="29" s="1"/>
  <c r="L168" i="29" a="1"/>
  <c r="L168" i="29" s="1"/>
  <c r="L169" i="29" a="1"/>
  <c r="L169" i="29" s="1"/>
  <c r="L170" i="29" a="1"/>
  <c r="L170" i="29" s="1"/>
  <c r="L171" i="29" a="1"/>
  <c r="L171" i="29" s="1"/>
  <c r="L173" i="29" a="1"/>
  <c r="L173" i="29" s="1"/>
  <c r="L174" i="29" a="1"/>
  <c r="L174" i="29"/>
  <c r="L175" i="29" a="1"/>
  <c r="L175" i="29" s="1"/>
  <c r="L176" i="29" a="1"/>
  <c r="L176" i="29" s="1"/>
  <c r="L177" i="29" a="1"/>
  <c r="L177" i="29" s="1"/>
  <c r="L178" i="29" a="1"/>
  <c r="L178" i="29" s="1"/>
  <c r="L179" i="29" a="1"/>
  <c r="L179" i="29" s="1"/>
  <c r="L180" i="29" a="1"/>
  <c r="L180" i="29" s="1"/>
  <c r="L181" i="29" a="1"/>
  <c r="L181" i="29" s="1"/>
  <c r="L183" i="29" a="1"/>
  <c r="L183" i="29" s="1"/>
  <c r="L184" i="29" a="1"/>
  <c r="L184" i="29" s="1"/>
  <c r="L185" i="29" a="1"/>
  <c r="L185" i="29" s="1"/>
  <c r="L186" i="29" a="1"/>
  <c r="L186" i="29" s="1"/>
  <c r="L187" i="29" a="1"/>
  <c r="L187" i="29" s="1"/>
  <c r="L188" i="29" a="1"/>
  <c r="L188" i="29" s="1"/>
  <c r="L189" i="29" a="1"/>
  <c r="L189" i="29" s="1"/>
  <c r="L190" i="29" a="1"/>
  <c r="L190" i="29"/>
  <c r="L191" i="29" a="1"/>
  <c r="L191" i="29" s="1"/>
  <c r="L193" i="29" a="1"/>
  <c r="L193" i="29" s="1"/>
  <c r="L194" i="29" a="1"/>
  <c r="L194" i="29" s="1"/>
  <c r="L195" i="29" a="1"/>
  <c r="L195" i="29" s="1"/>
  <c r="L196" i="29" a="1"/>
  <c r="L196" i="29" s="1"/>
  <c r="L197" i="29" a="1"/>
  <c r="L197" i="29" s="1"/>
  <c r="L198" i="29" a="1"/>
  <c r="L198" i="29"/>
  <c r="L199" i="29" a="1"/>
  <c r="L199" i="29" s="1"/>
  <c r="L300" i="29" a="1"/>
  <c r="L300" i="29" s="1"/>
  <c r="L301" i="29" a="1"/>
  <c r="L301" i="29" s="1"/>
  <c r="L303" i="29" a="1"/>
  <c r="L303" i="29" s="1"/>
  <c r="L304" i="29" a="1"/>
  <c r="L304" i="29" s="1"/>
  <c r="L305" i="29" a="1"/>
  <c r="L305" i="29" s="1"/>
  <c r="L306" i="29" a="1"/>
  <c r="L306" i="29"/>
  <c r="L307" i="29" a="1"/>
  <c r="L307" i="29" s="1"/>
  <c r="L308" i="29" a="1"/>
  <c r="L308" i="29" s="1"/>
  <c r="L309" i="29" a="1"/>
  <c r="L309" i="29" s="1"/>
  <c r="L13" i="9" a="1"/>
  <c r="L13" i="9" s="1"/>
  <c r="L13" i="27" a="1"/>
  <c r="L13" i="27" s="1"/>
  <c r="I8" i="9"/>
  <c r="I7" i="9"/>
  <c r="I8" i="10"/>
  <c r="I8" i="11"/>
  <c r="I8" i="12"/>
  <c r="I8" i="13"/>
  <c r="I8" i="14"/>
  <c r="I8" i="15"/>
  <c r="I8" i="16"/>
  <c r="I8" i="17"/>
  <c r="I8" i="18"/>
  <c r="I8" i="19"/>
  <c r="I8" i="20"/>
  <c r="I8" i="27"/>
  <c r="I8" i="29"/>
  <c r="I8" i="8"/>
  <c r="I7" i="8"/>
  <c r="D42" i="29" l="1"/>
  <c r="F42" i="29" s="1"/>
  <c r="G16" i="2" s="1"/>
  <c r="F6" i="18"/>
  <c r="B83" i="18" s="1"/>
  <c r="I14" i="2"/>
  <c r="E160" i="8"/>
  <c r="F5" i="17"/>
  <c r="F5" i="16"/>
  <c r="O156" i="7"/>
  <c r="C156" i="7"/>
  <c r="O160" i="7"/>
  <c r="C160" i="7"/>
  <c r="O157" i="7"/>
  <c r="C157" i="7"/>
  <c r="O161" i="7"/>
  <c r="C161" i="7"/>
  <c r="C158" i="7"/>
  <c r="B158" i="7" s="1"/>
  <c r="O162" i="7"/>
  <c r="C162" i="7"/>
  <c r="O159" i="7"/>
  <c r="C159" i="7"/>
  <c r="O163" i="7"/>
  <c r="C163" i="7"/>
  <c r="C167" i="7"/>
  <c r="B167" i="7" s="1"/>
  <c r="O155" i="7"/>
  <c r="O165" i="7"/>
  <c r="O166" i="7"/>
  <c r="O153" i="7"/>
  <c r="O152" i="7"/>
  <c r="F5" i="13"/>
  <c r="F7" i="17"/>
  <c r="B150" i="17" s="1"/>
  <c r="B249" i="7"/>
  <c r="B251" i="7"/>
  <c r="O154" i="7"/>
  <c r="T184" i="7"/>
  <c r="O158" i="7"/>
  <c r="B198" i="7"/>
  <c r="B166" i="7"/>
  <c r="B230" i="7"/>
  <c r="R230" i="7" s="1"/>
  <c r="T190" i="7"/>
  <c r="O164" i="7"/>
  <c r="O167" i="7"/>
  <c r="U250" i="7"/>
  <c r="B252" i="7"/>
  <c r="F5" i="10"/>
  <c r="F6" i="17"/>
  <c r="F6" i="19"/>
  <c r="B78" i="19" s="1"/>
  <c r="F5" i="19"/>
  <c r="F5" i="18"/>
  <c r="F6" i="27"/>
  <c r="B57" i="27" s="1"/>
  <c r="F5" i="27"/>
  <c r="F6" i="13"/>
  <c r="B59" i="13" s="1"/>
  <c r="F6" i="12"/>
  <c r="B76" i="12" s="1"/>
  <c r="F5" i="12"/>
  <c r="F6" i="9"/>
  <c r="B85" i="9" s="1"/>
  <c r="F5" i="9"/>
  <c r="F6" i="8"/>
  <c r="B91" i="8" s="1"/>
  <c r="F5" i="8"/>
  <c r="F5" i="20"/>
  <c r="F5" i="11"/>
  <c r="F5" i="15"/>
  <c r="F5" i="14"/>
  <c r="B20" i="9"/>
  <c r="B154" i="7"/>
  <c r="B184" i="7"/>
  <c r="B199" i="7"/>
  <c r="T199" i="7"/>
  <c r="B217" i="7"/>
  <c r="R217" i="7" s="1"/>
  <c r="B223" i="7"/>
  <c r="R223" i="7" s="1"/>
  <c r="B227" i="7"/>
  <c r="R227" i="7" s="1"/>
  <c r="B216" i="7"/>
  <c r="R216" i="7" s="1"/>
  <c r="B220" i="7"/>
  <c r="R220" i="7" s="1"/>
  <c r="U253" i="7"/>
  <c r="B253" i="7"/>
  <c r="U255" i="7"/>
  <c r="B255" i="7"/>
  <c r="U254" i="7"/>
  <c r="B264" i="7"/>
  <c r="U256" i="7"/>
  <c r="U257" i="7"/>
  <c r="U258" i="7"/>
  <c r="U259" i="7"/>
  <c r="U260" i="7"/>
  <c r="U261" i="7"/>
  <c r="U262" i="7"/>
  <c r="U263" i="7"/>
  <c r="U264" i="7"/>
  <c r="D14" i="8"/>
  <c r="M35" i="7"/>
  <c r="M38" i="7"/>
  <c r="M34" i="7"/>
  <c r="M43" i="7"/>
  <c r="M48" i="7" a="1"/>
  <c r="M58" i="7"/>
  <c r="M59" i="7"/>
  <c r="M28" i="7"/>
  <c r="M60" i="7"/>
  <c r="M37" i="7"/>
  <c r="M36" i="7"/>
  <c r="M51" i="7"/>
  <c r="M53" i="7"/>
  <c r="M50" i="7"/>
  <c r="M33" i="7"/>
  <c r="M47" i="7" a="1"/>
  <c r="M31" i="7"/>
  <c r="M39" i="7"/>
  <c r="M55" i="7"/>
  <c r="M32" i="7"/>
  <c r="M56" i="7"/>
  <c r="M42" i="7"/>
  <c r="M41" i="7"/>
  <c r="M40" i="7"/>
  <c r="M52" i="7"/>
  <c r="M27" i="7"/>
  <c r="M57" i="7"/>
  <c r="M54" i="7"/>
  <c r="M44" i="7"/>
  <c r="M49" i="7"/>
  <c r="M46" i="7"/>
  <c r="M29" i="7"/>
  <c r="M30" i="7"/>
  <c r="M47" i="7" l="1"/>
  <c r="I47" i="7" s="1"/>
  <c r="M48" i="7"/>
  <c r="C44" i="7"/>
  <c r="C28" i="7"/>
  <c r="I34" i="7"/>
  <c r="I30" i="7"/>
  <c r="I36" i="7"/>
  <c r="I38" i="7"/>
  <c r="C60" i="7"/>
  <c r="I60" i="7"/>
  <c r="I59" i="7"/>
  <c r="I56" i="7"/>
  <c r="I55" i="7"/>
  <c r="I54" i="7"/>
  <c r="I51" i="7"/>
  <c r="I50" i="7"/>
  <c r="I49" i="7"/>
  <c r="I46" i="7"/>
  <c r="I37" i="7"/>
  <c r="I35" i="7"/>
  <c r="I33" i="7"/>
  <c r="I32" i="7"/>
  <c r="I31" i="7"/>
  <c r="I29" i="7"/>
  <c r="I27" i="7"/>
  <c r="C56" i="7"/>
  <c r="C51" i="7"/>
  <c r="C49" i="7"/>
  <c r="C37" i="7"/>
  <c r="C36" i="7"/>
  <c r="C35" i="7"/>
  <c r="C33" i="7"/>
  <c r="C32" i="7"/>
  <c r="C31" i="7"/>
  <c r="C29" i="7"/>
  <c r="C27" i="7"/>
  <c r="B18" i="10"/>
  <c r="B21" i="8"/>
  <c r="B167" i="8" s="1"/>
  <c r="B11" i="20"/>
  <c r="B11" i="27"/>
  <c r="B13" i="19"/>
  <c r="B12" i="16"/>
  <c r="B14" i="18"/>
  <c r="B13" i="11"/>
  <c r="B11" i="15"/>
  <c r="B11" i="14"/>
  <c r="B11" i="13"/>
  <c r="B12" i="12"/>
  <c r="B16" i="17"/>
  <c r="B218" i="17" s="1"/>
  <c r="B85" i="17"/>
  <c r="B261" i="7"/>
  <c r="B263" i="7"/>
  <c r="B257" i="7"/>
  <c r="B259" i="7"/>
  <c r="B262" i="7"/>
  <c r="B260" i="7"/>
  <c r="B258" i="7"/>
  <c r="B256" i="7"/>
  <c r="B254" i="7"/>
  <c r="B222" i="7"/>
  <c r="R222" i="7" s="1"/>
  <c r="B226" i="7"/>
  <c r="R226" i="7" s="1"/>
  <c r="B215" i="7"/>
  <c r="R215" i="7" s="1"/>
  <c r="B194" i="7"/>
  <c r="B228" i="7"/>
  <c r="R228" i="7" s="1"/>
  <c r="B219" i="7"/>
  <c r="R219" i="7" s="1"/>
  <c r="F249" i="7" l="1"/>
  <c r="E184" i="7"/>
  <c r="I48" i="7"/>
  <c r="M251" i="7" s="1"/>
  <c r="E249" i="7"/>
  <c r="E250" i="7"/>
  <c r="E251" i="7"/>
  <c r="E252" i="7"/>
  <c r="E256" i="7"/>
  <c r="E260" i="7"/>
  <c r="E258" i="7"/>
  <c r="E255" i="7"/>
  <c r="E253" i="7"/>
  <c r="E257" i="7"/>
  <c r="E261" i="7"/>
  <c r="E254" i="7"/>
  <c r="E259" i="7"/>
  <c r="F250" i="7"/>
  <c r="F215" i="7"/>
  <c r="E215" i="7"/>
  <c r="E224" i="7"/>
  <c r="E217" i="7"/>
  <c r="E218" i="7"/>
  <c r="E222" i="7"/>
  <c r="E226" i="7"/>
  <c r="E220" i="7"/>
  <c r="E221" i="7"/>
  <c r="E219" i="7"/>
  <c r="E223" i="7"/>
  <c r="E227" i="7"/>
  <c r="E216" i="7"/>
  <c r="E225" i="7"/>
  <c r="E185" i="7"/>
  <c r="E189" i="7"/>
  <c r="E193" i="7"/>
  <c r="E192" i="7"/>
  <c r="E186" i="7"/>
  <c r="E190" i="7"/>
  <c r="E194" i="7"/>
  <c r="E196" i="7"/>
  <c r="E187" i="7"/>
  <c r="E191" i="7"/>
  <c r="E195" i="7"/>
  <c r="E188" i="7"/>
  <c r="E119" i="7"/>
  <c r="E152" i="7"/>
  <c r="E167" i="7"/>
  <c r="E122" i="7"/>
  <c r="E125" i="7"/>
  <c r="E120" i="7"/>
  <c r="E121" i="7"/>
  <c r="F230" i="7"/>
  <c r="I28" i="7"/>
  <c r="C34" i="7"/>
  <c r="C38" i="7"/>
  <c r="G140" i="7"/>
  <c r="J222" i="7"/>
  <c r="J221" i="7"/>
  <c r="J220" i="7"/>
  <c r="B19" i="8"/>
  <c r="M255" i="7" l="1"/>
  <c r="M253" i="7"/>
  <c r="M252" i="7"/>
  <c r="M254" i="7"/>
  <c r="H215" i="7"/>
  <c r="G139" i="7"/>
  <c r="H165" i="8"/>
  <c r="G264" i="7" l="1"/>
  <c r="Q230" i="7"/>
  <c r="T264" i="7"/>
  <c r="L264" i="7"/>
  <c r="I264" i="7"/>
  <c r="Q264" i="7" s="1"/>
  <c r="N230" i="7"/>
  <c r="H230" i="7"/>
  <c r="P230" i="7"/>
  <c r="O230" i="7"/>
  <c r="D234" i="8"/>
  <c r="D229" i="8"/>
  <c r="I230" i="7" l="1"/>
  <c r="R264" i="7"/>
  <c r="Y264" i="7"/>
  <c r="N264" i="7" s="1"/>
  <c r="W264" i="7"/>
  <c r="D77" i="20"/>
  <c r="C57" i="7" s="1"/>
  <c r="D80" i="18"/>
  <c r="D82" i="17"/>
  <c r="E45" i="7" s="1"/>
  <c r="D78" i="17"/>
  <c r="D137" i="12"/>
  <c r="D147" i="9"/>
  <c r="C46" i="7" l="1"/>
  <c r="C59" i="7"/>
  <c r="C7" i="1"/>
  <c r="C7" i="2"/>
  <c r="C7" i="3"/>
  <c r="C7" i="4"/>
  <c r="C7" i="5"/>
  <c r="C7" i="6"/>
  <c r="C7" i="8"/>
  <c r="C7" i="9"/>
  <c r="C7" i="10"/>
  <c r="C7" i="11"/>
  <c r="C7" i="12"/>
  <c r="C7" i="13"/>
  <c r="C7" i="14"/>
  <c r="C7" i="15"/>
  <c r="C7" i="16"/>
  <c r="C7" i="17"/>
  <c r="C7" i="18"/>
  <c r="C7" i="19"/>
  <c r="C7" i="20"/>
  <c r="C7" i="27"/>
  <c r="C7" i="29"/>
  <c r="C7" i="7"/>
  <c r="C7" i="25"/>
  <c r="K9" i="22"/>
  <c r="C7" i="23"/>
  <c r="C7" i="26"/>
  <c r="F252" i="7" l="1"/>
  <c r="F251" i="7"/>
  <c r="D140" i="19"/>
  <c r="C50" i="7" s="1"/>
  <c r="F184" i="7" s="1"/>
  <c r="D100" i="27"/>
  <c r="C3" i="29" l="1"/>
  <c r="H156" i="9"/>
  <c r="H155" i="9"/>
  <c r="H154" i="9"/>
  <c r="E156" i="9"/>
  <c r="E155" i="9"/>
  <c r="E154" i="9"/>
  <c r="E153" i="9"/>
  <c r="C7" i="28"/>
  <c r="C6" i="28"/>
  <c r="C3" i="28"/>
  <c r="E139" i="7"/>
  <c r="N167" i="7"/>
  <c r="C3" i="1"/>
  <c r="C3" i="2"/>
  <c r="C3" i="3"/>
  <c r="C3" i="4"/>
  <c r="C3" i="5"/>
  <c r="C3" i="6"/>
  <c r="C3" i="8"/>
  <c r="C3" i="9"/>
  <c r="C3" i="10"/>
  <c r="C3" i="11"/>
  <c r="C3" i="12"/>
  <c r="C3" i="13"/>
  <c r="C3" i="14"/>
  <c r="C3" i="15"/>
  <c r="C3" i="16"/>
  <c r="C3" i="17"/>
  <c r="C3" i="18"/>
  <c r="C3" i="19"/>
  <c r="C3" i="20"/>
  <c r="C3" i="27"/>
  <c r="C3" i="7"/>
  <c r="C7" i="24"/>
  <c r="C6" i="24"/>
  <c r="C3" i="24"/>
  <c r="C6" i="25"/>
  <c r="C3" i="25"/>
  <c r="K8" i="22"/>
  <c r="K5" i="22"/>
  <c r="C8" i="23"/>
  <c r="C3" i="26"/>
  <c r="C6" i="23"/>
  <c r="C5" i="23"/>
  <c r="C4" i="23"/>
  <c r="C4" i="3" s="1"/>
  <c r="D54" i="27"/>
  <c r="D88" i="8"/>
  <c r="E29" i="7" s="1"/>
  <c r="I25" i="2"/>
  <c r="I26" i="2"/>
  <c r="I27" i="2"/>
  <c r="I28" i="2"/>
  <c r="B186" i="7"/>
  <c r="C244" i="7"/>
  <c r="D14" i="10"/>
  <c r="D14" i="9"/>
  <c r="D149" i="18"/>
  <c r="C48" i="7" s="1"/>
  <c r="D15" i="25"/>
  <c r="H25" i="2" s="1"/>
  <c r="H26" i="2"/>
  <c r="H27" i="2"/>
  <c r="H28" i="2"/>
  <c r="E43" i="7"/>
  <c r="D77" i="15"/>
  <c r="C42" i="7" s="1"/>
  <c r="D104" i="13"/>
  <c r="D79" i="10"/>
  <c r="C39" i="7" s="1"/>
  <c r="D123" i="7"/>
  <c r="D124" i="7"/>
  <c r="D126" i="7"/>
  <c r="E126" i="7" s="1"/>
  <c r="C123" i="7"/>
  <c r="C124" i="7"/>
  <c r="C126" i="7"/>
  <c r="B123" i="7"/>
  <c r="B124" i="7"/>
  <c r="B126" i="7"/>
  <c r="C103" i="7"/>
  <c r="C104" i="7"/>
  <c r="C106" i="7"/>
  <c r="D103" i="7"/>
  <c r="D104" i="7"/>
  <c r="D106" i="7"/>
  <c r="B103" i="7"/>
  <c r="B104" i="7"/>
  <c r="B106" i="7"/>
  <c r="B83" i="7"/>
  <c r="B84" i="7"/>
  <c r="B86" i="7"/>
  <c r="C83" i="7"/>
  <c r="C84" i="7"/>
  <c r="C86" i="7"/>
  <c r="D83" i="7"/>
  <c r="D84" i="7"/>
  <c r="D86" i="7"/>
  <c r="D82" i="9"/>
  <c r="C30" i="7" s="1"/>
  <c r="D4" i="22"/>
  <c r="E4" i="22"/>
  <c r="F4" i="22"/>
  <c r="C138" i="7" s="1"/>
  <c r="G4" i="22"/>
  <c r="H4" i="22"/>
  <c r="C4" i="22"/>
  <c r="S199" i="7"/>
  <c r="C54" i="7" l="1"/>
  <c r="C55" i="7"/>
  <c r="H253" i="7"/>
  <c r="H254" i="7"/>
  <c r="H251" i="7"/>
  <c r="H255" i="7"/>
  <c r="H252" i="7"/>
  <c r="C4" i="6"/>
  <c r="C4" i="15"/>
  <c r="C4" i="7"/>
  <c r="C4" i="1"/>
  <c r="C4" i="31"/>
  <c r="C5" i="26"/>
  <c r="C5" i="31"/>
  <c r="E124" i="7"/>
  <c r="E123" i="7"/>
  <c r="C47" i="7"/>
  <c r="F223" i="7" s="1"/>
  <c r="B160" i="7"/>
  <c r="C8" i="29"/>
  <c r="C8" i="31"/>
  <c r="C4" i="5"/>
  <c r="C8" i="13"/>
  <c r="C8" i="11"/>
  <c r="F104" i="7"/>
  <c r="F100" i="7"/>
  <c r="F126" i="7"/>
  <c r="F105" i="7"/>
  <c r="F122" i="7"/>
  <c r="F101" i="7"/>
  <c r="F102" i="7"/>
  <c r="F124" i="7"/>
  <c r="F120" i="7"/>
  <c r="F121" i="7"/>
  <c r="F125" i="7"/>
  <c r="F99" i="7"/>
  <c r="F123" i="7"/>
  <c r="F103" i="7"/>
  <c r="F106" i="7"/>
  <c r="F119" i="7"/>
  <c r="J121" i="7"/>
  <c r="J106" i="7"/>
  <c r="J102" i="7"/>
  <c r="J101" i="7"/>
  <c r="J100" i="7"/>
  <c r="J120" i="7"/>
  <c r="J119" i="7"/>
  <c r="J104" i="7"/>
  <c r="J103" i="7"/>
  <c r="J99" i="7"/>
  <c r="J105" i="7"/>
  <c r="J126" i="7"/>
  <c r="J123" i="7"/>
  <c r="J125" i="7"/>
  <c r="J122" i="7"/>
  <c r="J124" i="7"/>
  <c r="C5" i="28"/>
  <c r="C4" i="24"/>
  <c r="C4" i="20"/>
  <c r="C4" i="28"/>
  <c r="C5" i="4"/>
  <c r="C5" i="10"/>
  <c r="K85" i="7"/>
  <c r="K83" i="7"/>
  <c r="K86" i="7"/>
  <c r="K82" i="7"/>
  <c r="K81" i="7"/>
  <c r="K80" i="7"/>
  <c r="K79" i="7"/>
  <c r="K84" i="7"/>
  <c r="K119" i="7"/>
  <c r="K101" i="7"/>
  <c r="K120" i="7"/>
  <c r="K104" i="7"/>
  <c r="K126" i="7"/>
  <c r="K124" i="7"/>
  <c r="K106" i="7"/>
  <c r="K100" i="7"/>
  <c r="L84" i="7"/>
  <c r="K102" i="7"/>
  <c r="K123" i="7"/>
  <c r="K121" i="7"/>
  <c r="K103" i="7"/>
  <c r="K99" i="7"/>
  <c r="L86" i="7"/>
  <c r="K105" i="7"/>
  <c r="L83" i="7"/>
  <c r="L80" i="7"/>
  <c r="L81" i="7"/>
  <c r="L79" i="7"/>
  <c r="K125" i="7"/>
  <c r="L82" i="7"/>
  <c r="L85" i="7"/>
  <c r="K122" i="7"/>
  <c r="F224" i="7"/>
  <c r="C69" i="7"/>
  <c r="C5" i="12"/>
  <c r="F199" i="7"/>
  <c r="C5" i="15"/>
  <c r="C8" i="17"/>
  <c r="C5" i="2"/>
  <c r="B187" i="7"/>
  <c r="C5" i="1"/>
  <c r="C5" i="18"/>
  <c r="C5" i="9"/>
  <c r="C5" i="6"/>
  <c r="C8" i="27"/>
  <c r="C5" i="11"/>
  <c r="C5" i="8"/>
  <c r="C5" i="7"/>
  <c r="K7" i="22"/>
  <c r="C5" i="24"/>
  <c r="C8" i="6"/>
  <c r="C5" i="19"/>
  <c r="C5" i="29"/>
  <c r="J190" i="7"/>
  <c r="B197" i="7"/>
  <c r="B191" i="7"/>
  <c r="F191" i="7"/>
  <c r="C5" i="20"/>
  <c r="C5" i="3"/>
  <c r="C5" i="16"/>
  <c r="C5" i="13"/>
  <c r="C4" i="9"/>
  <c r="C4" i="17"/>
  <c r="K6" i="22"/>
  <c r="C4" i="10"/>
  <c r="C4" i="8"/>
  <c r="C4" i="25"/>
  <c r="C4" i="2"/>
  <c r="C4" i="11"/>
  <c r="C4" i="19"/>
  <c r="C4" i="14"/>
  <c r="C4" i="12"/>
  <c r="C4" i="29"/>
  <c r="C4" i="4"/>
  <c r="C4" i="13"/>
  <c r="C4" i="27"/>
  <c r="C5" i="25"/>
  <c r="C4" i="18"/>
  <c r="C5" i="5"/>
  <c r="C5" i="14"/>
  <c r="C4" i="26"/>
  <c r="C4" i="16"/>
  <c r="C5" i="17"/>
  <c r="C5" i="27"/>
  <c r="B165" i="7"/>
  <c r="B188" i="7"/>
  <c r="F192" i="7"/>
  <c r="E27" i="7"/>
  <c r="C8" i="2"/>
  <c r="C8" i="14"/>
  <c r="C8" i="18"/>
  <c r="C8" i="7"/>
  <c r="C8" i="3"/>
  <c r="C8" i="8"/>
  <c r="C8" i="25"/>
  <c r="C8" i="28"/>
  <c r="C8" i="15"/>
  <c r="C8" i="19"/>
  <c r="C8" i="24"/>
  <c r="C8" i="4"/>
  <c r="C8" i="9"/>
  <c r="C8" i="26"/>
  <c r="C8" i="12"/>
  <c r="C8" i="16"/>
  <c r="C8" i="20"/>
  <c r="K10" i="22"/>
  <c r="C8" i="5"/>
  <c r="C8" i="10"/>
  <c r="F222" i="7" l="1"/>
  <c r="F189" i="7"/>
  <c r="H189" i="7" s="1"/>
  <c r="F220" i="7"/>
  <c r="F190" i="7"/>
  <c r="H190" i="7" s="1"/>
  <c r="F221" i="7"/>
  <c r="L219" i="7"/>
  <c r="B162" i="7"/>
  <c r="B161" i="7"/>
  <c r="B157" i="7"/>
  <c r="AA110" i="7"/>
  <c r="AA108" i="7" s="1"/>
  <c r="L126" i="7" s="1"/>
  <c r="B153" i="7"/>
  <c r="J189" i="7"/>
  <c r="Q119" i="7"/>
  <c r="Q123" i="7"/>
  <c r="O255" i="7"/>
  <c r="Q124" i="7"/>
  <c r="Q126" i="7"/>
  <c r="Q122" i="7"/>
  <c r="L220" i="7"/>
  <c r="O253" i="7"/>
  <c r="X254" i="7"/>
  <c r="L221" i="7"/>
  <c r="X253" i="7"/>
  <c r="X255" i="7"/>
  <c r="O254" i="7"/>
  <c r="Q125" i="7"/>
  <c r="M84" i="7"/>
  <c r="B195" i="7"/>
  <c r="B155" i="7"/>
  <c r="L190" i="7"/>
  <c r="I158" i="7"/>
  <c r="J158" i="7" s="1"/>
  <c r="M81" i="7"/>
  <c r="F188" i="7"/>
  <c r="M79" i="7"/>
  <c r="M83" i="7"/>
  <c r="J188" i="7"/>
  <c r="M85" i="7"/>
  <c r="B159" i="7"/>
  <c r="B196" i="7"/>
  <c r="B192" i="7"/>
  <c r="B185" i="7"/>
  <c r="B193" i="7"/>
  <c r="B156" i="7"/>
  <c r="B152" i="7"/>
  <c r="B189" i="7"/>
  <c r="Q120" i="7"/>
  <c r="Q121" i="7"/>
  <c r="M86" i="7"/>
  <c r="M80" i="7"/>
  <c r="M82" i="7"/>
  <c r="I156" i="7" l="1"/>
  <c r="J156" i="7" s="1"/>
  <c r="L124" i="7"/>
  <c r="L189" i="7"/>
  <c r="N189" i="7" s="1"/>
  <c r="O189" i="7" s="1"/>
  <c r="L123" i="7"/>
  <c r="L122" i="7"/>
  <c r="L125" i="7"/>
  <c r="H188" i="7"/>
  <c r="N190" i="7"/>
  <c r="O190" i="7" s="1"/>
  <c r="L188" i="7"/>
  <c r="I157" i="7"/>
  <c r="J157" i="7" s="1"/>
  <c r="L119" i="7"/>
  <c r="L120" i="7"/>
  <c r="L121" i="7"/>
  <c r="N188" i="7" l="1"/>
  <c r="O188" i="7" s="1"/>
  <c r="C68" i="7" l="1"/>
  <c r="C67" i="7" s="1"/>
  <c r="C71" i="7" s="1"/>
  <c r="D71" i="7" s="1"/>
  <c r="C40" i="7"/>
  <c r="C41" i="7"/>
  <c r="C116" i="7" s="1"/>
  <c r="C76" i="7" l="1"/>
  <c r="C95" i="7"/>
  <c r="C96" i="7" s="1"/>
  <c r="S191" i="7" l="1"/>
  <c r="S195" i="7"/>
  <c r="S186" i="7"/>
  <c r="Q222" i="7"/>
  <c r="H222" i="7"/>
  <c r="P253" i="7"/>
  <c r="S253" i="7" s="1"/>
  <c r="T253" i="7"/>
  <c r="J253" i="7"/>
  <c r="Q226" i="7"/>
  <c r="T258" i="7"/>
  <c r="Q217" i="7"/>
  <c r="Q227" i="7"/>
  <c r="Q220" i="7"/>
  <c r="M220" i="7"/>
  <c r="P220" i="7" s="1"/>
  <c r="H220" i="7"/>
  <c r="I220" i="7" s="1"/>
  <c r="Q221" i="7"/>
  <c r="H221" i="7"/>
  <c r="M221" i="7"/>
  <c r="P221" i="7" s="1"/>
  <c r="S198" i="7"/>
  <c r="S189" i="7"/>
  <c r="I189" i="7"/>
  <c r="S192" i="7"/>
  <c r="T257" i="7"/>
  <c r="Q215" i="7"/>
  <c r="T254" i="7"/>
  <c r="P254" i="7"/>
  <c r="S254" i="7" s="1"/>
  <c r="J254" i="7"/>
  <c r="G262" i="7"/>
  <c r="L262" i="7"/>
  <c r="T262" i="7"/>
  <c r="Q224" i="7"/>
  <c r="H224" i="7"/>
  <c r="Q216" i="7"/>
  <c r="Q218" i="7"/>
  <c r="T251" i="7"/>
  <c r="S196" i="7"/>
  <c r="S187" i="7"/>
  <c r="I190" i="7"/>
  <c r="S190" i="7"/>
  <c r="T261" i="7"/>
  <c r="Q219" i="7"/>
  <c r="G263" i="7"/>
  <c r="L263" i="7"/>
  <c r="T263" i="7"/>
  <c r="T249" i="7"/>
  <c r="Q225" i="7"/>
  <c r="T252" i="7"/>
  <c r="T260" i="7"/>
  <c r="S184" i="7"/>
  <c r="S193" i="7"/>
  <c r="S185" i="7"/>
  <c r="S197" i="7"/>
  <c r="I188" i="7"/>
  <c r="R188" i="7" s="1"/>
  <c r="S188" i="7"/>
  <c r="P255" i="7"/>
  <c r="S255" i="7" s="1"/>
  <c r="T255" i="7"/>
  <c r="J255" i="7"/>
  <c r="I228" i="7"/>
  <c r="Q228" i="7"/>
  <c r="T259" i="7"/>
  <c r="Q223" i="7"/>
  <c r="H223" i="7"/>
  <c r="I229" i="7"/>
  <c r="Q229" i="7"/>
  <c r="S194" i="7"/>
  <c r="T256" i="7"/>
  <c r="T250" i="7"/>
  <c r="I221" i="7" l="1"/>
  <c r="C205" i="7"/>
  <c r="C236" i="7"/>
  <c r="C270" i="7"/>
  <c r="W263" i="7"/>
  <c r="W262" i="7"/>
  <c r="R190" i="7"/>
  <c r="R189" i="7"/>
  <c r="H27" i="7" l="1"/>
  <c r="E79" i="7"/>
  <c r="G126" i="7" l="1"/>
  <c r="R126" i="7" s="1"/>
  <c r="G123" i="7"/>
  <c r="AA109" i="7" s="1"/>
  <c r="AA107" i="7" s="1"/>
  <c r="H124" i="7" s="1"/>
  <c r="S124" i="7" s="1"/>
  <c r="E106" i="7"/>
  <c r="H106" i="7" s="1"/>
  <c r="G125" i="7"/>
  <c r="R125" i="7" s="1"/>
  <c r="E105" i="7"/>
  <c r="H105" i="7" s="1"/>
  <c r="O123" i="7"/>
  <c r="I125" i="7"/>
  <c r="N125" i="7" s="1"/>
  <c r="O121" i="7"/>
  <c r="E101" i="7"/>
  <c r="N101" i="7" s="1"/>
  <c r="G124" i="7"/>
  <c r="R124" i="7" s="1"/>
  <c r="G120" i="7"/>
  <c r="R120" i="7" s="1"/>
  <c r="G99" i="7"/>
  <c r="G122" i="7"/>
  <c r="R122" i="7" s="1"/>
  <c r="O120" i="7"/>
  <c r="G104" i="7"/>
  <c r="G85" i="7"/>
  <c r="O126" i="7"/>
  <c r="O124" i="7"/>
  <c r="O122" i="7"/>
  <c r="E103" i="7"/>
  <c r="H103" i="7" s="1"/>
  <c r="G81" i="7"/>
  <c r="E104" i="7"/>
  <c r="L104" i="7" s="1"/>
  <c r="E100" i="7"/>
  <c r="H100" i="7" s="1"/>
  <c r="G82" i="7"/>
  <c r="G102" i="7"/>
  <c r="G86" i="7"/>
  <c r="G80" i="7"/>
  <c r="G84" i="7"/>
  <c r="H29" i="7"/>
  <c r="G121" i="7"/>
  <c r="R121" i="7" s="1"/>
  <c r="G119" i="7"/>
  <c r="R119" i="7" s="1"/>
  <c r="G106" i="7"/>
  <c r="G103" i="7"/>
  <c r="E102" i="7"/>
  <c r="L102" i="7" s="1"/>
  <c r="G83" i="7"/>
  <c r="G79" i="7"/>
  <c r="G27" i="7"/>
  <c r="E86" i="7"/>
  <c r="E84" i="7"/>
  <c r="E82" i="7"/>
  <c r="E80" i="7"/>
  <c r="G29" i="7"/>
  <c r="G105" i="7"/>
  <c r="G101" i="7"/>
  <c r="G100" i="7"/>
  <c r="E99" i="7"/>
  <c r="N99" i="7" s="1"/>
  <c r="C108" i="7" s="1"/>
  <c r="E85" i="7"/>
  <c r="E83" i="7"/>
  <c r="E81" i="7"/>
  <c r="F79" i="7"/>
  <c r="F80" i="7"/>
  <c r="F81" i="7"/>
  <c r="F82" i="7"/>
  <c r="F83" i="7"/>
  <c r="F84" i="7"/>
  <c r="F85" i="7"/>
  <c r="F86" i="7"/>
  <c r="M105" i="7" l="1"/>
  <c r="I121" i="7"/>
  <c r="N121" i="7" s="1"/>
  <c r="P121" i="7"/>
  <c r="O119" i="7"/>
  <c r="C129" i="7" s="1"/>
  <c r="I101" i="7"/>
  <c r="I81" i="7"/>
  <c r="J81" i="7" s="1"/>
  <c r="N81" i="7" s="1"/>
  <c r="O81" i="7" s="1"/>
  <c r="R123" i="7"/>
  <c r="I105" i="7"/>
  <c r="M101" i="7"/>
  <c r="P126" i="7"/>
  <c r="L106" i="7"/>
  <c r="N103" i="7"/>
  <c r="P123" i="7"/>
  <c r="M102" i="7"/>
  <c r="I120" i="7"/>
  <c r="N120" i="7" s="1"/>
  <c r="I100" i="7"/>
  <c r="L103" i="7"/>
  <c r="I123" i="7"/>
  <c r="N123" i="7" s="1"/>
  <c r="P124" i="7"/>
  <c r="N104" i="7"/>
  <c r="H104" i="7"/>
  <c r="N106" i="7"/>
  <c r="H99" i="7"/>
  <c r="M106" i="7"/>
  <c r="I106" i="7"/>
  <c r="H120" i="7"/>
  <c r="S120" i="7" s="1"/>
  <c r="H121" i="7"/>
  <c r="H125" i="7"/>
  <c r="S125" i="7" s="1"/>
  <c r="H119" i="7"/>
  <c r="S119" i="7" s="1"/>
  <c r="H122" i="7"/>
  <c r="T122" i="7" s="1"/>
  <c r="M122" i="7" s="1"/>
  <c r="H126" i="7"/>
  <c r="T126" i="7" s="1"/>
  <c r="M126" i="7" s="1"/>
  <c r="H123" i="7"/>
  <c r="S123" i="7" s="1"/>
  <c r="I80" i="7"/>
  <c r="J80" i="7" s="1"/>
  <c r="N80" i="7" s="1"/>
  <c r="O80" i="7" s="1"/>
  <c r="I124" i="7"/>
  <c r="N124" i="7" s="1"/>
  <c r="P120" i="7"/>
  <c r="I104" i="7"/>
  <c r="M103" i="7"/>
  <c r="H101" i="7"/>
  <c r="I103" i="7"/>
  <c r="I126" i="7"/>
  <c r="N126" i="7" s="1"/>
  <c r="M104" i="7"/>
  <c r="O125" i="7"/>
  <c r="I83" i="7"/>
  <c r="J83" i="7" s="1"/>
  <c r="P83" i="7" s="1"/>
  <c r="N100" i="7"/>
  <c r="L100" i="7"/>
  <c r="P125" i="7"/>
  <c r="M100" i="7"/>
  <c r="I86" i="7"/>
  <c r="J86" i="7" s="1"/>
  <c r="N105" i="7"/>
  <c r="L101" i="7"/>
  <c r="L105" i="7"/>
  <c r="P122" i="7"/>
  <c r="I102" i="7"/>
  <c r="T124" i="7"/>
  <c r="M124" i="7" s="1"/>
  <c r="I82" i="7"/>
  <c r="J82" i="7" s="1"/>
  <c r="I119" i="7"/>
  <c r="N119" i="7" s="1"/>
  <c r="I122" i="7"/>
  <c r="N122" i="7" s="1"/>
  <c r="I79" i="7"/>
  <c r="J79" i="7" s="1"/>
  <c r="N79" i="7" s="1"/>
  <c r="O79" i="7" s="1"/>
  <c r="C89" i="7" s="1"/>
  <c r="I85" i="7"/>
  <c r="J85" i="7" s="1"/>
  <c r="P119" i="7"/>
  <c r="I84" i="7"/>
  <c r="J84" i="7" s="1"/>
  <c r="N84" i="7" s="1"/>
  <c r="O84" i="7" s="1"/>
  <c r="L99" i="7"/>
  <c r="N102" i="7"/>
  <c r="H102" i="7"/>
  <c r="I99" i="7"/>
  <c r="M99" i="7"/>
  <c r="C109" i="7" s="1"/>
  <c r="C111" i="7" s="1"/>
  <c r="D111" i="7" s="1"/>
  <c r="S121" i="7" l="1"/>
  <c r="T121" i="7"/>
  <c r="M121" i="7" s="1"/>
  <c r="T119" i="7"/>
  <c r="M119" i="7" s="1"/>
  <c r="S126" i="7"/>
  <c r="C128" i="7"/>
  <c r="C131" i="7" s="1"/>
  <c r="D131" i="7" s="1"/>
  <c r="G14" i="2" s="1"/>
  <c r="T125" i="7"/>
  <c r="M125" i="7" s="1"/>
  <c r="P81" i="7"/>
  <c r="S122" i="7"/>
  <c r="T120" i="7"/>
  <c r="M120" i="7" s="1"/>
  <c r="N83" i="7"/>
  <c r="O83" i="7" s="1"/>
  <c r="T123" i="7"/>
  <c r="M123" i="7" s="1"/>
  <c r="P79" i="7"/>
  <c r="C88" i="7" s="1"/>
  <c r="C91" i="7" s="1"/>
  <c r="D91" i="7" s="1"/>
  <c r="P84" i="7"/>
  <c r="P86" i="7"/>
  <c r="N86" i="7"/>
  <c r="O86" i="7" s="1"/>
  <c r="N85" i="7"/>
  <c r="O85" i="7" s="1"/>
  <c r="P85" i="7"/>
  <c r="N82" i="7"/>
  <c r="O82" i="7" s="1"/>
  <c r="P82" i="7"/>
  <c r="P80" i="7"/>
  <c r="M45" i="7" a="1"/>
  <c r="M45" i="7" l="1"/>
  <c r="C45" i="7" s="1"/>
  <c r="H250" i="7" l="1"/>
  <c r="H260" i="7"/>
  <c r="H259" i="7"/>
  <c r="H258" i="7"/>
  <c r="H261" i="7"/>
  <c r="H256" i="7"/>
  <c r="H257" i="7"/>
  <c r="I215" i="7"/>
  <c r="I223" i="7"/>
  <c r="I222" i="7"/>
  <c r="H192" i="7"/>
  <c r="I192" i="7" s="1"/>
  <c r="H191" i="7"/>
  <c r="H199" i="7"/>
  <c r="I45" i="7"/>
  <c r="M249" i="7" s="1"/>
  <c r="H45" i="7"/>
  <c r="G45" i="7"/>
  <c r="M256" i="7" l="1"/>
  <c r="M261" i="7"/>
  <c r="O261" i="7" s="1"/>
  <c r="M260" i="7"/>
  <c r="X260" i="7" s="1"/>
  <c r="M259" i="7"/>
  <c r="O259" i="7" s="1"/>
  <c r="M258" i="7"/>
  <c r="O258" i="7" s="1"/>
  <c r="M257" i="7"/>
  <c r="X257" i="7" s="1"/>
  <c r="M250" i="7"/>
  <c r="O250" i="7" s="1"/>
  <c r="L215" i="7"/>
  <c r="L224" i="7"/>
  <c r="L222" i="7"/>
  <c r="L227" i="7"/>
  <c r="L225" i="7"/>
  <c r="L216" i="7"/>
  <c r="L226" i="7"/>
  <c r="M224" i="7"/>
  <c r="P224" i="7" s="1"/>
  <c r="I224" i="7"/>
  <c r="J256" i="7"/>
  <c r="P256" i="7"/>
  <c r="S256" i="7" s="1"/>
  <c r="X256" i="7"/>
  <c r="P257" i="7"/>
  <c r="S257" i="7" s="1"/>
  <c r="J257" i="7"/>
  <c r="M222" i="7"/>
  <c r="L223" i="7"/>
  <c r="M223" i="7"/>
  <c r="P223" i="7" s="1"/>
  <c r="I191" i="7"/>
  <c r="I199" i="7"/>
  <c r="J264" i="7"/>
  <c r="S264" i="7"/>
  <c r="P264" i="7"/>
  <c r="M230" i="7"/>
  <c r="O249" i="7"/>
  <c r="X264" i="7"/>
  <c r="L230" i="7"/>
  <c r="L228" i="7"/>
  <c r="O251" i="7"/>
  <c r="O252" i="7"/>
  <c r="L218" i="7"/>
  <c r="X263" i="7"/>
  <c r="O262" i="7"/>
  <c r="L229" i="7"/>
  <c r="L217" i="7"/>
  <c r="J249" i="7"/>
  <c r="P249" i="7"/>
  <c r="S249" i="7" s="1"/>
  <c r="J250" i="7"/>
  <c r="P250" i="7"/>
  <c r="S250" i="7" s="1"/>
  <c r="P259" i="7"/>
  <c r="S259" i="7" s="1"/>
  <c r="J259" i="7"/>
  <c r="J252" i="7"/>
  <c r="P252" i="7"/>
  <c r="S252" i="7" s="1"/>
  <c r="P258" i="7"/>
  <c r="S258" i="7" s="1"/>
  <c r="J258" i="7"/>
  <c r="P263" i="7"/>
  <c r="S263" i="7"/>
  <c r="J263" i="7"/>
  <c r="P261" i="7"/>
  <c r="S261" i="7" s="1"/>
  <c r="J261" i="7"/>
  <c r="J262" i="7"/>
  <c r="S262" i="7"/>
  <c r="P262" i="7"/>
  <c r="J251" i="7"/>
  <c r="P251" i="7"/>
  <c r="S251" i="7" s="1"/>
  <c r="P260" i="7"/>
  <c r="S260" i="7" s="1"/>
  <c r="J260" i="7"/>
  <c r="I44" i="7"/>
  <c r="I43" i="7"/>
  <c r="C43" i="7"/>
  <c r="K249" i="7" l="1"/>
  <c r="K250" i="7"/>
  <c r="K251" i="7"/>
  <c r="K252" i="7"/>
  <c r="J184" i="7"/>
  <c r="L184" i="7" s="1"/>
  <c r="P222" i="7"/>
  <c r="O257" i="7"/>
  <c r="O256" i="7"/>
  <c r="J223" i="7"/>
  <c r="J224" i="7"/>
  <c r="J191" i="7"/>
  <c r="L191" i="7" s="1"/>
  <c r="N191" i="7" s="1"/>
  <c r="O191" i="7" s="1"/>
  <c r="R191" i="7" s="1"/>
  <c r="J192" i="7"/>
  <c r="L192" i="7" s="1"/>
  <c r="N192" i="7" s="1"/>
  <c r="O192" i="7" s="1"/>
  <c r="R192" i="7" s="1"/>
  <c r="C180" i="7"/>
  <c r="C211" i="7"/>
  <c r="X249" i="7"/>
  <c r="E153" i="7"/>
  <c r="N153" i="7" s="1"/>
  <c r="N152" i="7"/>
  <c r="E154" i="7"/>
  <c r="N154" i="7" s="1"/>
  <c r="E155" i="7"/>
  <c r="N155" i="7" s="1"/>
  <c r="E159" i="7"/>
  <c r="E156" i="7"/>
  <c r="E160" i="7"/>
  <c r="E164" i="7"/>
  <c r="N164" i="7" s="1"/>
  <c r="E157" i="7"/>
  <c r="E161" i="7"/>
  <c r="N161" i="7" s="1"/>
  <c r="E165" i="7"/>
  <c r="N165" i="7" s="1"/>
  <c r="E158" i="7"/>
  <c r="E162" i="7"/>
  <c r="N162" i="7" s="1"/>
  <c r="E166" i="7"/>
  <c r="N166" i="7" s="1"/>
  <c r="V264" i="7"/>
  <c r="J230" i="7"/>
  <c r="J199" i="7"/>
  <c r="L199" i="7" s="1"/>
  <c r="N199" i="7" s="1"/>
  <c r="O199" i="7" s="1"/>
  <c r="R199" i="7" s="1"/>
  <c r="O264" i="7"/>
  <c r="P199" i="7"/>
  <c r="C269" i="7"/>
  <c r="X251" i="7"/>
  <c r="O263" i="7"/>
  <c r="X259" i="7"/>
  <c r="X262" i="7"/>
  <c r="O260" i="7"/>
  <c r="X252" i="7"/>
  <c r="X250" i="7"/>
  <c r="X258" i="7"/>
  <c r="X261" i="7"/>
  <c r="J187" i="7"/>
  <c r="L187" i="7" s="1"/>
  <c r="J217" i="7"/>
  <c r="J228" i="7"/>
  <c r="J215" i="7"/>
  <c r="J226" i="7"/>
  <c r="J198" i="7"/>
  <c r="L198" i="7" s="1"/>
  <c r="J194" i="7"/>
  <c r="L194" i="7" s="1"/>
  <c r="J229" i="7"/>
  <c r="J195" i="7"/>
  <c r="L195" i="7" s="1"/>
  <c r="J218" i="7"/>
  <c r="J219" i="7"/>
  <c r="J225" i="7"/>
  <c r="J216" i="7"/>
  <c r="J227" i="7"/>
  <c r="J197" i="7"/>
  <c r="L197" i="7" s="1"/>
  <c r="AH236" i="7"/>
  <c r="AF238" i="7" s="1"/>
  <c r="AF236" i="7" s="1"/>
  <c r="J193" i="7"/>
  <c r="L193" i="7" s="1"/>
  <c r="J185" i="7"/>
  <c r="L185" i="7" s="1"/>
  <c r="J186" i="7"/>
  <c r="L186" i="7" s="1"/>
  <c r="J196" i="7"/>
  <c r="L196" i="7" s="1"/>
  <c r="G43" i="7"/>
  <c r="H43" i="7"/>
  <c r="C148" i="7"/>
  <c r="F216" i="7"/>
  <c r="H184" i="7"/>
  <c r="F193" i="7"/>
  <c r="H193" i="7" s="1"/>
  <c r="F217" i="7"/>
  <c r="F197" i="7"/>
  <c r="H197" i="7" s="1"/>
  <c r="F228" i="7"/>
  <c r="F196" i="7"/>
  <c r="H196" i="7" s="1"/>
  <c r="F198" i="7"/>
  <c r="H198" i="7" s="1"/>
  <c r="F194" i="7"/>
  <c r="H194" i="7" s="1"/>
  <c r="F195" i="7"/>
  <c r="H195" i="7" s="1"/>
  <c r="F225" i="7"/>
  <c r="F226" i="7"/>
  <c r="F186" i="7"/>
  <c r="H186" i="7" s="1"/>
  <c r="F227" i="7"/>
  <c r="F229" i="7"/>
  <c r="F218" i="7"/>
  <c r="F187" i="7"/>
  <c r="H187" i="7" s="1"/>
  <c r="F185" i="7"/>
  <c r="H185" i="7" s="1"/>
  <c r="F219" i="7"/>
  <c r="AH235" i="7"/>
  <c r="AF237" i="7" s="1"/>
  <c r="AF235" i="7" s="1"/>
  <c r="G249" i="7" l="1"/>
  <c r="L249" i="7"/>
  <c r="L255" i="7"/>
  <c r="K255" i="7" s="1"/>
  <c r="L256" i="7"/>
  <c r="K256" i="7" s="1"/>
  <c r="L258" i="7"/>
  <c r="K258" i="7" s="1"/>
  <c r="L257" i="7"/>
  <c r="K257" i="7" s="1"/>
  <c r="L254" i="7"/>
  <c r="K254" i="7" s="1"/>
  <c r="L251" i="7"/>
  <c r="L250" i="7"/>
  <c r="L261" i="7"/>
  <c r="K261" i="7" s="1"/>
  <c r="L260" i="7"/>
  <c r="K260" i="7" s="1"/>
  <c r="L253" i="7"/>
  <c r="K253" i="7" s="1"/>
  <c r="L252" i="7"/>
  <c r="L259" i="7"/>
  <c r="K259" i="7" s="1"/>
  <c r="G257" i="7"/>
  <c r="G254" i="7"/>
  <c r="F254" i="7" s="1"/>
  <c r="G259" i="7"/>
  <c r="F259" i="7" s="1"/>
  <c r="G253" i="7"/>
  <c r="G261" i="7"/>
  <c r="F261" i="7" s="1"/>
  <c r="G260" i="7"/>
  <c r="F260" i="7" s="1"/>
  <c r="G252" i="7"/>
  <c r="G251" i="7"/>
  <c r="G255" i="7"/>
  <c r="F255" i="7" s="1"/>
  <c r="C212" i="7"/>
  <c r="N221" i="7"/>
  <c r="O221" i="7" s="1"/>
  <c r="N223" i="7"/>
  <c r="O223" i="7" s="1"/>
  <c r="N222" i="7"/>
  <c r="O222" i="7" s="1"/>
  <c r="N220" i="7"/>
  <c r="O220" i="7" s="1"/>
  <c r="N224" i="7"/>
  <c r="O224" i="7" s="1"/>
  <c r="I159" i="7"/>
  <c r="J159" i="7" s="1"/>
  <c r="P189" i="7"/>
  <c r="Q189" i="7" s="1"/>
  <c r="P191" i="7"/>
  <c r="Q191" i="7" s="1"/>
  <c r="P190" i="7"/>
  <c r="Q190" i="7" s="1"/>
  <c r="P188" i="7"/>
  <c r="Q188" i="7" s="1"/>
  <c r="P192" i="7"/>
  <c r="Q192" i="7" s="1"/>
  <c r="I160" i="7"/>
  <c r="J160" i="7" s="1"/>
  <c r="B163" i="7"/>
  <c r="I163" i="7"/>
  <c r="J163" i="7" s="1"/>
  <c r="E163" i="7"/>
  <c r="N163" i="7" s="1"/>
  <c r="G153" i="7"/>
  <c r="K153" i="7" s="1"/>
  <c r="G154" i="7"/>
  <c r="K154" i="7" s="1"/>
  <c r="I153" i="7"/>
  <c r="J153" i="7" s="1"/>
  <c r="G164" i="7"/>
  <c r="K164" i="7" s="1"/>
  <c r="G162" i="7"/>
  <c r="K162" i="7" s="1"/>
  <c r="G157" i="7"/>
  <c r="M157" i="7" s="1"/>
  <c r="N157" i="7"/>
  <c r="N158" i="7"/>
  <c r="G158" i="7"/>
  <c r="M158" i="7" s="1"/>
  <c r="G159" i="7"/>
  <c r="N159" i="7"/>
  <c r="N160" i="7"/>
  <c r="G160" i="7"/>
  <c r="N156" i="7"/>
  <c r="G156" i="7"/>
  <c r="M156" i="7" s="1"/>
  <c r="Q199" i="7"/>
  <c r="I167" i="7"/>
  <c r="J167" i="7" s="1"/>
  <c r="G167" i="7"/>
  <c r="H216" i="7"/>
  <c r="I216" i="7" s="1"/>
  <c r="M216" i="7"/>
  <c r="P216" i="7" s="1"/>
  <c r="I152" i="7"/>
  <c r="J152" i="7" s="1"/>
  <c r="I161" i="7"/>
  <c r="J161" i="7" s="1"/>
  <c r="G152" i="7"/>
  <c r="K152" i="7" s="1"/>
  <c r="I154" i="7"/>
  <c r="J154" i="7" s="1"/>
  <c r="G161" i="7"/>
  <c r="K161" i="7" s="1"/>
  <c r="I162" i="7"/>
  <c r="J162" i="7" s="1"/>
  <c r="G166" i="7"/>
  <c r="I166" i="7"/>
  <c r="J166" i="7" s="1"/>
  <c r="I165" i="7"/>
  <c r="J165" i="7" s="1"/>
  <c r="G165" i="7"/>
  <c r="I155" i="7"/>
  <c r="J155" i="7" s="1"/>
  <c r="G155" i="7"/>
  <c r="K155" i="7" s="1"/>
  <c r="I164" i="7"/>
  <c r="J164" i="7" s="1"/>
  <c r="V250" i="7"/>
  <c r="I250" i="7"/>
  <c r="Q250" i="7" s="1"/>
  <c r="V251" i="7"/>
  <c r="I251" i="7"/>
  <c r="Q251" i="7" s="1"/>
  <c r="V249" i="7"/>
  <c r="I249" i="7"/>
  <c r="Q249" i="7" s="1"/>
  <c r="M218" i="7"/>
  <c r="P218" i="7" s="1"/>
  <c r="H218" i="7"/>
  <c r="I218" i="7" s="1"/>
  <c r="I186" i="7"/>
  <c r="N186" i="7"/>
  <c r="O186" i="7" s="1"/>
  <c r="I195" i="7"/>
  <c r="N195" i="7"/>
  <c r="O195" i="7" s="1"/>
  <c r="M215" i="7"/>
  <c r="P215" i="7" s="1"/>
  <c r="N215" i="7"/>
  <c r="I185" i="7"/>
  <c r="N185" i="7"/>
  <c r="O185" i="7" s="1"/>
  <c r="N196" i="7"/>
  <c r="O196" i="7" s="1"/>
  <c r="I196" i="7"/>
  <c r="V252" i="7"/>
  <c r="I252" i="7"/>
  <c r="Q252" i="7" s="1"/>
  <c r="M229" i="7"/>
  <c r="N229" i="7"/>
  <c r="H229" i="7"/>
  <c r="O229" i="7"/>
  <c r="P229" i="7"/>
  <c r="H226" i="7"/>
  <c r="I226" i="7" s="1"/>
  <c r="M226" i="7"/>
  <c r="P226" i="7" s="1"/>
  <c r="H225" i="7"/>
  <c r="I225" i="7" s="1"/>
  <c r="M225" i="7"/>
  <c r="I194" i="7"/>
  <c r="N194" i="7"/>
  <c r="O194" i="7" s="1"/>
  <c r="H217" i="7"/>
  <c r="I217" i="7" s="1"/>
  <c r="M217" i="7"/>
  <c r="P217" i="7" s="1"/>
  <c r="Y262" i="7"/>
  <c r="N262" i="7" s="1"/>
  <c r="I262" i="7"/>
  <c r="Q262" i="7" s="1"/>
  <c r="V262" i="7"/>
  <c r="R262" i="7"/>
  <c r="N184" i="7"/>
  <c r="O184" i="7" s="1"/>
  <c r="I184" i="7"/>
  <c r="I197" i="7"/>
  <c r="N197" i="7"/>
  <c r="O197" i="7" s="1"/>
  <c r="M219" i="7"/>
  <c r="P219" i="7" s="1"/>
  <c r="H219" i="7"/>
  <c r="N219" i="7" s="1"/>
  <c r="N187" i="7"/>
  <c r="O187" i="7" s="1"/>
  <c r="I187" i="7"/>
  <c r="M227" i="7"/>
  <c r="H227" i="7"/>
  <c r="N227" i="7" s="1"/>
  <c r="I198" i="7"/>
  <c r="N198" i="7"/>
  <c r="O198" i="7" s="1"/>
  <c r="P228" i="7"/>
  <c r="M228" i="7"/>
  <c r="H228" i="7"/>
  <c r="O228" i="7"/>
  <c r="N228" i="7"/>
  <c r="I193" i="7"/>
  <c r="N193" i="7"/>
  <c r="O193" i="7" s="1"/>
  <c r="R263" i="7"/>
  <c r="Y263" i="7"/>
  <c r="N263" i="7" s="1"/>
  <c r="I263" i="7"/>
  <c r="Q263" i="7" s="1"/>
  <c r="V263" i="7"/>
  <c r="I219" i="7" l="1"/>
  <c r="W252" i="7"/>
  <c r="V254" i="7"/>
  <c r="I254" i="7"/>
  <c r="Q254" i="7" s="1"/>
  <c r="G250" i="7"/>
  <c r="G256" i="7"/>
  <c r="F256" i="7" s="1"/>
  <c r="G258" i="7"/>
  <c r="F258" i="7" s="1"/>
  <c r="F253" i="7"/>
  <c r="V253" i="7" s="1"/>
  <c r="F257" i="7"/>
  <c r="I257" i="7" s="1"/>
  <c r="Q257" i="7" s="1"/>
  <c r="W255" i="7"/>
  <c r="Y255" i="7" s="1"/>
  <c r="N255" i="7" s="1"/>
  <c r="W260" i="7"/>
  <c r="W261" i="7"/>
  <c r="Y261" i="7" s="1"/>
  <c r="N261" i="7" s="1"/>
  <c r="M160" i="7"/>
  <c r="O215" i="7"/>
  <c r="R250" i="7"/>
  <c r="R251" i="7"/>
  <c r="R254" i="7"/>
  <c r="R252" i="7"/>
  <c r="R249" i="7"/>
  <c r="N216" i="7"/>
  <c r="O216" i="7" s="1"/>
  <c r="N217" i="7"/>
  <c r="O217" i="7" s="1"/>
  <c r="W249" i="7"/>
  <c r="Y249" i="7" s="1"/>
  <c r="N249" i="7" s="1"/>
  <c r="I227" i="7"/>
  <c r="W254" i="7"/>
  <c r="Y254" i="7" s="1"/>
  <c r="N254" i="7" s="1"/>
  <c r="W251" i="7"/>
  <c r="Y251" i="7" s="1"/>
  <c r="N251" i="7" s="1"/>
  <c r="Y252" i="7"/>
  <c r="N252" i="7" s="1"/>
  <c r="W253" i="7"/>
  <c r="W257" i="7"/>
  <c r="W259" i="7"/>
  <c r="O219" i="7"/>
  <c r="N225" i="7"/>
  <c r="O225" i="7" s="1"/>
  <c r="O227" i="7"/>
  <c r="P227" i="7"/>
  <c r="P225" i="7"/>
  <c r="N218" i="7"/>
  <c r="O218" i="7" s="1"/>
  <c r="N226" i="7"/>
  <c r="O226" i="7" s="1"/>
  <c r="M159" i="7"/>
  <c r="G163" i="7"/>
  <c r="M163" i="7" s="1"/>
  <c r="M153" i="7"/>
  <c r="L153" i="7"/>
  <c r="M154" i="7"/>
  <c r="K158" i="7"/>
  <c r="L158" i="7" s="1"/>
  <c r="M162" i="7"/>
  <c r="K160" i="7"/>
  <c r="L160" i="7" s="1"/>
  <c r="K156" i="7"/>
  <c r="L156" i="7" s="1"/>
  <c r="K157" i="7"/>
  <c r="L157" i="7" s="1"/>
  <c r="K159" i="7"/>
  <c r="L159" i="7" s="1"/>
  <c r="C173" i="7"/>
  <c r="M167" i="7"/>
  <c r="K167" i="7"/>
  <c r="L167" i="7" s="1"/>
  <c r="L161" i="7"/>
  <c r="M161" i="7"/>
  <c r="M152" i="7"/>
  <c r="L152" i="7"/>
  <c r="L154" i="7"/>
  <c r="L164" i="7"/>
  <c r="M165" i="7"/>
  <c r="M164" i="7"/>
  <c r="K165" i="7"/>
  <c r="L165" i="7" s="1"/>
  <c r="M166" i="7"/>
  <c r="K166" i="7"/>
  <c r="L166" i="7" s="1"/>
  <c r="L155" i="7"/>
  <c r="M155" i="7"/>
  <c r="L162" i="7"/>
  <c r="P193" i="7"/>
  <c r="Q193" i="7" s="1"/>
  <c r="R193" i="7"/>
  <c r="R184" i="7"/>
  <c r="P184" i="7"/>
  <c r="Q184" i="7" s="1"/>
  <c r="R186" i="7"/>
  <c r="P186" i="7"/>
  <c r="Q186" i="7" s="1"/>
  <c r="R185" i="7"/>
  <c r="P185" i="7"/>
  <c r="Q185" i="7" s="1"/>
  <c r="R194" i="7"/>
  <c r="P194" i="7"/>
  <c r="Q194" i="7" s="1"/>
  <c r="R196" i="7"/>
  <c r="P196" i="7"/>
  <c r="Q196" i="7" s="1"/>
  <c r="P187" i="7"/>
  <c r="Q187" i="7" s="1"/>
  <c r="R187" i="7"/>
  <c r="P195" i="7"/>
  <c r="Q195" i="7" s="1"/>
  <c r="R195" i="7"/>
  <c r="P198" i="7"/>
  <c r="Q198" i="7" s="1"/>
  <c r="R198" i="7"/>
  <c r="P197" i="7"/>
  <c r="Q197" i="7" s="1"/>
  <c r="R197" i="7"/>
  <c r="Y257" i="7" l="1"/>
  <c r="N257" i="7" s="1"/>
  <c r="W256" i="7"/>
  <c r="Y256" i="7" s="1"/>
  <c r="N256" i="7" s="1"/>
  <c r="W250" i="7"/>
  <c r="Y250" i="7" s="1"/>
  <c r="N250" i="7" s="1"/>
  <c r="W258" i="7"/>
  <c r="Y258" i="7" s="1"/>
  <c r="N258" i="7" s="1"/>
  <c r="Y253" i="7"/>
  <c r="N253" i="7" s="1"/>
  <c r="I253" i="7"/>
  <c r="Q253" i="7" s="1"/>
  <c r="V257" i="7"/>
  <c r="R257" i="7"/>
  <c r="V260" i="7"/>
  <c r="I260" i="7"/>
  <c r="Y260" i="7"/>
  <c r="N260" i="7" s="1"/>
  <c r="I261" i="7"/>
  <c r="Q261" i="7" s="1"/>
  <c r="V261" i="7"/>
  <c r="V259" i="7"/>
  <c r="I259" i="7"/>
  <c r="V255" i="7"/>
  <c r="I255" i="7"/>
  <c r="Q255" i="7" s="1"/>
  <c r="R255" i="7" s="1"/>
  <c r="I258" i="7"/>
  <c r="Q258" i="7" s="1"/>
  <c r="V258" i="7"/>
  <c r="V256" i="7"/>
  <c r="I256" i="7"/>
  <c r="Q256" i="7" s="1"/>
  <c r="Y259" i="7"/>
  <c r="N259" i="7" s="1"/>
  <c r="C235" i="7"/>
  <c r="C234" i="7"/>
  <c r="K163" i="7"/>
  <c r="L163" i="7" s="1"/>
  <c r="C171" i="7" s="1"/>
  <c r="C203" i="7"/>
  <c r="C172" i="7"/>
  <c r="C204" i="7"/>
  <c r="R258" i="7" l="1"/>
  <c r="Q259" i="7"/>
  <c r="R259" i="7" s="1"/>
  <c r="R256" i="7"/>
  <c r="Q260" i="7"/>
  <c r="R260" i="7" s="1"/>
  <c r="R261" i="7"/>
  <c r="R253" i="7"/>
  <c r="C238" i="7"/>
  <c r="D238" i="7" s="1"/>
  <c r="C175" i="7"/>
  <c r="D175" i="7" s="1"/>
  <c r="C207" i="7"/>
  <c r="D207" i="7" s="1"/>
  <c r="C268" i="7" l="1"/>
  <c r="C272" i="7" s="1"/>
  <c r="D272" i="7" s="1"/>
  <c r="G15" i="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Sahil Popli</author>
    <author>Elijah I-W</author>
  </authors>
  <commentList>
    <comment ref="G138" authorId="0" shapeId="0" xr:uid="{00000000-0006-0000-1600-000001000000}">
      <text>
        <r>
          <rPr>
            <b/>
            <sz val="9"/>
            <color indexed="81"/>
            <rFont val="Tahoma"/>
            <family val="2"/>
          </rPr>
          <t>Sahil Popli:</t>
        </r>
        <r>
          <rPr>
            <sz val="9"/>
            <color indexed="81"/>
            <rFont val="Tahoma"/>
            <family val="2"/>
          </rPr>
          <t xml:space="preserve">
Section 4.2 a to d  App M </t>
        </r>
      </text>
    </comment>
    <comment ref="E248" authorId="1" shapeId="0" xr:uid="{00000000-0006-0000-1600-000002000000}">
      <text>
        <r>
          <rPr>
            <b/>
            <sz val="9"/>
            <color indexed="81"/>
            <rFont val="Tahoma"/>
            <family val="2"/>
          </rPr>
          <t xml:space="preserve">Elijah I-W:
</t>
        </r>
        <r>
          <rPr>
            <sz val="9"/>
            <color indexed="81"/>
            <rFont val="Tahoma"/>
            <family val="2"/>
          </rPr>
          <t>App M, Equation 4.2-2</t>
        </r>
      </text>
    </comment>
    <comment ref="F248" authorId="1" shapeId="0" xr:uid="{00000000-0006-0000-1600-000003000000}">
      <text>
        <r>
          <rPr>
            <b/>
            <sz val="9"/>
            <color indexed="81"/>
            <rFont val="Tahoma"/>
            <family val="2"/>
          </rPr>
          <t>Elijah I-W:</t>
        </r>
        <r>
          <rPr>
            <sz val="9"/>
            <color indexed="81"/>
            <rFont val="Tahoma"/>
            <family val="2"/>
          </rPr>
          <t xml:space="preserve">
App M, Equation 4.2.4-1</t>
        </r>
      </text>
    </comment>
    <comment ref="G248" authorId="1" shapeId="0" xr:uid="{00000000-0006-0000-1600-000004000000}">
      <text>
        <r>
          <rPr>
            <b/>
            <sz val="9"/>
            <color indexed="81"/>
            <rFont val="Tahoma"/>
            <family val="2"/>
          </rPr>
          <t>Elijah I-W:</t>
        </r>
        <r>
          <rPr>
            <sz val="9"/>
            <color indexed="81"/>
            <rFont val="Tahoma"/>
            <family val="2"/>
          </rPr>
          <t xml:space="preserve">
App M, Equation 4.2.4-3</t>
        </r>
      </text>
    </comment>
    <comment ref="H248" authorId="1" shapeId="0" xr:uid="{00000000-0006-0000-1600-000005000000}">
      <text>
        <r>
          <rPr>
            <b/>
            <sz val="9"/>
            <color indexed="81"/>
            <rFont val="Tahoma"/>
            <family val="2"/>
          </rPr>
          <t>Elijah I-W:</t>
        </r>
        <r>
          <rPr>
            <sz val="9"/>
            <color indexed="81"/>
            <rFont val="Tahoma"/>
            <family val="2"/>
          </rPr>
          <t xml:space="preserve">
App M, Equation 4.2.2-3</t>
        </r>
      </text>
    </comment>
    <comment ref="K248" authorId="1" shapeId="0" xr:uid="{00000000-0006-0000-1600-000006000000}">
      <text>
        <r>
          <rPr>
            <b/>
            <sz val="9"/>
            <color indexed="81"/>
            <rFont val="Tahoma"/>
            <family val="2"/>
          </rPr>
          <t>Elijah I-W:</t>
        </r>
        <r>
          <rPr>
            <sz val="9"/>
            <color indexed="81"/>
            <rFont val="Tahoma"/>
            <family val="2"/>
          </rPr>
          <t xml:space="preserve">
App M, Equation 4.2.4-2</t>
        </r>
      </text>
    </comment>
    <comment ref="L248" authorId="1" shapeId="0" xr:uid="{00000000-0006-0000-1600-000007000000}">
      <text>
        <r>
          <rPr>
            <b/>
            <sz val="9"/>
            <color indexed="81"/>
            <rFont val="Tahoma"/>
            <family val="2"/>
          </rPr>
          <t>Elijah I-W:</t>
        </r>
        <r>
          <rPr>
            <sz val="9"/>
            <color indexed="81"/>
            <rFont val="Tahoma"/>
            <family val="2"/>
          </rPr>
          <t xml:space="preserve">
App M, Equation 4.2.4-4</t>
        </r>
      </text>
    </comment>
    <comment ref="M248" authorId="1" shapeId="0" xr:uid="{00000000-0006-0000-1600-000008000000}">
      <text>
        <r>
          <rPr>
            <b/>
            <sz val="9"/>
            <color indexed="81"/>
            <rFont val="Tahoma"/>
            <family val="2"/>
          </rPr>
          <t>Elijah I-W:</t>
        </r>
        <r>
          <rPr>
            <sz val="9"/>
            <color indexed="81"/>
            <rFont val="Tahoma"/>
            <family val="2"/>
          </rPr>
          <t xml:space="preserve">
App M, Equation 4.2.2-3</t>
        </r>
      </text>
    </comment>
  </commentList>
</comments>
</file>

<file path=xl/sharedStrings.xml><?xml version="1.0" encoding="utf-8"?>
<sst xmlns="http://schemas.openxmlformats.org/spreadsheetml/2006/main" count="3476" uniqueCount="766">
  <si>
    <t>Region</t>
  </si>
  <si>
    <t>Table of Contents</t>
  </si>
  <si>
    <t>Instrumentation</t>
  </si>
  <si>
    <t>Photos</t>
  </si>
  <si>
    <t>Setup</t>
  </si>
  <si>
    <t>Specification of settings for each test performed</t>
  </si>
  <si>
    <t>Step 1</t>
  </si>
  <si>
    <t>Step 2</t>
  </si>
  <si>
    <t>Step 3</t>
  </si>
  <si>
    <t>Step 4</t>
  </si>
  <si>
    <t>Step 5</t>
  </si>
  <si>
    <t>Step 6</t>
  </si>
  <si>
    <t>Step 7</t>
  </si>
  <si>
    <t>Step 8</t>
  </si>
  <si>
    <t>Step 9</t>
  </si>
  <si>
    <t>General Information</t>
  </si>
  <si>
    <t>Lab Name:</t>
  </si>
  <si>
    <t>Test Location:</t>
  </si>
  <si>
    <t>Date of DOE Test Setup Approval (if applicable):</t>
  </si>
  <si>
    <t>Date Energy Test Started:</t>
  </si>
  <si>
    <t>Date Energy Test Finished:</t>
  </si>
  <si>
    <t>Product Input Voltage(s):</t>
  </si>
  <si>
    <t>Date Received:</t>
  </si>
  <si>
    <t>Brand:</t>
  </si>
  <si>
    <t>Manufacturer:</t>
  </si>
  <si>
    <t xml:space="preserve">Manufacturer model number: </t>
  </si>
  <si>
    <t>Serial number:</t>
  </si>
  <si>
    <t>Date of Manufacture (if available):</t>
  </si>
  <si>
    <t>Compressor #1</t>
  </si>
  <si>
    <t>Compressor #2</t>
  </si>
  <si>
    <t>Indoor Fan Motor</t>
  </si>
  <si>
    <t>Outdoor Fan Motor</t>
  </si>
  <si>
    <t>Describe placement of sensors used to measure indoor and outdoor temperatures:</t>
  </si>
  <si>
    <t>If additional sensors were used, describe placement:</t>
  </si>
  <si>
    <t>Include instructions on the use of the installation kit and selection and use of the wall sleeve and louvered grille.  Also include the recommended cabinet dimensions.</t>
  </si>
  <si>
    <t>Please include references, including page numbers.</t>
  </si>
  <si>
    <t>Describe how this unit was installed in the wall sleeve, including whether the "installation kit" was used and how.  How were the manufacturer instructions followed?</t>
  </si>
  <si>
    <t>Please include a description of how the settings were entered, specific to this particular test unit:</t>
  </si>
  <si>
    <t>Electromechanical or Electronic Controls?</t>
  </si>
  <si>
    <t>Other settings (if neccesary)</t>
  </si>
  <si>
    <t>Extra Setting #1</t>
  </si>
  <si>
    <t>Extra Setting #2</t>
  </si>
  <si>
    <t>Extra Setting #3</t>
  </si>
  <si>
    <t>--- Description</t>
  </si>
  <si>
    <t>Additional Description</t>
  </si>
  <si>
    <t>Measurement</t>
  </si>
  <si>
    <t>Btu/h</t>
  </si>
  <si>
    <t>Difference between primary and secondary calculation capacities (%)</t>
  </si>
  <si>
    <t>Compliance with Equilibrium Requirements</t>
  </si>
  <si>
    <t>Has chamber been at equilibrium for the minimum 30 minutes?</t>
  </si>
  <si>
    <t>A</t>
  </si>
  <si>
    <t>Electrical Input</t>
  </si>
  <si>
    <t>Avg</t>
  </si>
  <si>
    <t>Min</t>
  </si>
  <si>
    <t>Max</t>
  </si>
  <si>
    <t>Frequency (Hz)</t>
  </si>
  <si>
    <t>Line current (Amps)</t>
  </si>
  <si>
    <t>Pressure Measurements</t>
  </si>
  <si>
    <t xml:space="preserve">Barometric Pressure - (in. Hg) </t>
  </si>
  <si>
    <t>Refrigerant Measurements</t>
  </si>
  <si>
    <t>Refrigerant flow rate (lb/hr)</t>
  </si>
  <si>
    <t>Saturated suction temperature (F)</t>
  </si>
  <si>
    <t>Saturated liquid temperature (F)</t>
  </si>
  <si>
    <t>Suction temperature (F)</t>
  </si>
  <si>
    <t>Liquid line temperature (F)</t>
  </si>
  <si>
    <t>Refrigerant Superheat (F)</t>
  </si>
  <si>
    <t>Refrigerant Subcooling (F)</t>
  </si>
  <si>
    <t xml:space="preserve">Entering indoor coil (F) </t>
  </si>
  <si>
    <t>Leaving indoor coil (F)</t>
  </si>
  <si>
    <t>Entering outdoor coil (F)</t>
  </si>
  <si>
    <t>Leaving outdoor coil (F)</t>
  </si>
  <si>
    <t>Airflow Measurements</t>
  </si>
  <si>
    <t>Actual Airflow (cfm)</t>
  </si>
  <si>
    <t>Standard Airflow (scfm)</t>
  </si>
  <si>
    <t>Entering enthalpy (please specify units)</t>
  </si>
  <si>
    <t>Leaving enthalpy (please specify units)</t>
  </si>
  <si>
    <t>Air Temperatures</t>
  </si>
  <si>
    <t>Indoor air entering dry bulb temperature  (F)</t>
  </si>
  <si>
    <t xml:space="preserve">Indoor air entering wet bulb temperature (F) </t>
  </si>
  <si>
    <t xml:space="preserve">Indoor air leaving dry bulb temperature  (F) </t>
  </si>
  <si>
    <t xml:space="preserve">Indoor air leaving wet bulb temperature (F) </t>
  </si>
  <si>
    <t>Outdoor air entering dry bulb temperature (F)</t>
  </si>
  <si>
    <t xml:space="preserve">Outdoor air entering wet bulb temperature (F) </t>
  </si>
  <si>
    <t>Outdoor air leaving dry bulb temperature (F)</t>
  </si>
  <si>
    <t>Outdoor air leaving wet bulb temperature (F)</t>
  </si>
  <si>
    <t xml:space="preserve">Heating Capacity </t>
  </si>
  <si>
    <t xml:space="preserve">Total heating capacity (Btu/hr) </t>
  </si>
  <si>
    <t>Corrected capacity (Btu/hr)</t>
  </si>
  <si>
    <t xml:space="preserve">Specify secondary method for calculating heating capacity </t>
  </si>
  <si>
    <t>Secondary method total heating capacity (Btu/hr)</t>
  </si>
  <si>
    <t>Region Number</t>
  </si>
  <si>
    <t>I</t>
  </si>
  <si>
    <t>II</t>
  </si>
  <si>
    <t>III</t>
  </si>
  <si>
    <t>IV</t>
  </si>
  <si>
    <t>V</t>
  </si>
  <si>
    <t>VI</t>
  </si>
  <si>
    <t>Heating Load Hours, HLH</t>
  </si>
  <si>
    <t>Tj( °F)</t>
  </si>
  <si>
    <t>j   </t>
  </si>
  <si>
    <t>J (# of bins)</t>
  </si>
  <si>
    <t>Qh(Tj)</t>
  </si>
  <si>
    <t>X(Tj)</t>
  </si>
  <si>
    <t>W</t>
  </si>
  <si>
    <t>nj/N</t>
  </si>
  <si>
    <t>σ(Tj)</t>
  </si>
  <si>
    <t>Q/(3.413*E)</t>
  </si>
  <si>
    <t>PLF</t>
  </si>
  <si>
    <t>eh(Tj)/N</t>
  </si>
  <si>
    <t>RH(Tj)/N</t>
  </si>
  <si>
    <t>BL(Tj)*nj/N</t>
  </si>
  <si>
    <t>Fdef</t>
  </si>
  <si>
    <t>H1 Test</t>
  </si>
  <si>
    <t>H2 Test</t>
  </si>
  <si>
    <t>H3 Test</t>
  </si>
  <si>
    <t>Fractional Bin hours for the heating season</t>
  </si>
  <si>
    <t>Outdoor bin temperature where j is bin number</t>
  </si>
  <si>
    <t>none</t>
  </si>
  <si>
    <t>Number of temperature bins</t>
  </si>
  <si>
    <t>Demand Defrost Control System</t>
  </si>
  <si>
    <t>Time between defrost terminations (hours)</t>
  </si>
  <si>
    <t>Maximum time between defrosts as allowed by the controls (hours)</t>
  </si>
  <si>
    <t>Temperature Bin Number, j</t>
  </si>
  <si>
    <t>Sum(BL(Tj)*nj/N)</t>
  </si>
  <si>
    <t>Sum(eh(Tj)/N)</t>
  </si>
  <si>
    <t>Sum(RH(Tj)/N)</t>
  </si>
  <si>
    <t>Correction Factor, C</t>
  </si>
  <si>
    <t>Variable</t>
  </si>
  <si>
    <t>Units</t>
  </si>
  <si>
    <t>Description</t>
  </si>
  <si>
    <t>File Name:</t>
  </si>
  <si>
    <t>Tab Name:</t>
  </si>
  <si>
    <t>Version Number:</t>
  </si>
  <si>
    <t xml:space="preserve">Test Completion Date: </t>
  </si>
  <si>
    <t>Revisions List</t>
  </si>
  <si>
    <t>Version</t>
  </si>
  <si>
    <t>Date</t>
  </si>
  <si>
    <t>Reference Test Procedure</t>
  </si>
  <si>
    <t>Test Report Sign-Off Block</t>
  </si>
  <si>
    <t>Role</t>
  </si>
  <si>
    <t>Entity</t>
  </si>
  <si>
    <t>Test Completion</t>
  </si>
  <si>
    <t>If Other (please specify)</t>
  </si>
  <si>
    <t>Refrigerant Used (R-22, R-410A, Other)?</t>
  </si>
  <si>
    <t>Condition as Received:</t>
  </si>
  <si>
    <t>Compressor Type</t>
  </si>
  <si>
    <t>Accuracy</t>
  </si>
  <si>
    <t>Date of Last Calibration</t>
  </si>
  <si>
    <t>Deadline for Next Calibration</t>
  </si>
  <si>
    <t>Product Type</t>
  </si>
  <si>
    <t>Product Design</t>
  </si>
  <si>
    <t>Multi-Speed Outdoor Fan?</t>
  </si>
  <si>
    <t>Net Total Cooling Effect as Determined by:</t>
  </si>
  <si>
    <t>Indoor Air Enthalpy Method (Btu/h)</t>
  </si>
  <si>
    <t>Secondary Method (Btu/h)</t>
  </si>
  <si>
    <t>Agreement Check</t>
  </si>
  <si>
    <t>A Test</t>
  </si>
  <si>
    <t>A₁ Test</t>
  </si>
  <si>
    <t>A₂ Test</t>
  </si>
  <si>
    <t>Ev Test</t>
  </si>
  <si>
    <t>Optional Test C₁</t>
  </si>
  <si>
    <t>F₁ Test</t>
  </si>
  <si>
    <t>Optional Test C₂</t>
  </si>
  <si>
    <t>Optional Test D₂</t>
  </si>
  <si>
    <t>Optional Test D₁</t>
  </si>
  <si>
    <t>B Test</t>
  </si>
  <si>
    <t>B₁ Test</t>
  </si>
  <si>
    <t>B₂ Test</t>
  </si>
  <si>
    <t>Optional Test G₁</t>
  </si>
  <si>
    <t>Optional Test I₁</t>
  </si>
  <si>
    <t>H1₁ Test</t>
  </si>
  <si>
    <t>H1₂ Test</t>
  </si>
  <si>
    <t>H2₁ Test</t>
  </si>
  <si>
    <t>H2₂ Test</t>
  </si>
  <si>
    <t>H3₁ Test</t>
  </si>
  <si>
    <t>H3₂ Test</t>
  </si>
  <si>
    <t>Optional Test H1C₁</t>
  </si>
  <si>
    <t>Optional Test H1C₂</t>
  </si>
  <si>
    <t>Optional Test H0C₁</t>
  </si>
  <si>
    <t>H0₁ Test</t>
  </si>
  <si>
    <t>Secondary method sensible cooling capacity (Btu/hr)</t>
  </si>
  <si>
    <t>Secondary method total cooling capacity (Btu/hr)</t>
  </si>
  <si>
    <t xml:space="preserve">Specify secondary method for calculating cooling capacity </t>
  </si>
  <si>
    <t xml:space="preserve">Total sensible cooling capacity (Btu/hr) </t>
  </si>
  <si>
    <t xml:space="preserve">Total cooling capacity (Btu/hr) </t>
  </si>
  <si>
    <t xml:space="preserve">Cooling Capacity </t>
  </si>
  <si>
    <t>B</t>
  </si>
  <si>
    <t>D2</t>
  </si>
  <si>
    <t>Optional Test C</t>
  </si>
  <si>
    <t>Optional Test D</t>
  </si>
  <si>
    <t>Fan Type</t>
  </si>
  <si>
    <t>Optional Test H1C</t>
  </si>
  <si>
    <t>Single Speed Compressor, Fixed Fan Speed Calculations</t>
  </si>
  <si>
    <t>Single Speed Compressor, Variable Fan Speed Calculations</t>
  </si>
  <si>
    <t>Bin number, j</t>
  </si>
  <si>
    <t>Bin temperature range °F</t>
  </si>
  <si>
    <t>Representative temperature for bin °F</t>
  </si>
  <si>
    <t>65–69</t>
  </si>
  <si>
    <t>70–74</t>
  </si>
  <si>
    <t>75–79</t>
  </si>
  <si>
    <t>80–84</t>
  </si>
  <si>
    <t>85–89</t>
  </si>
  <si>
    <t>90–94</t>
  </si>
  <si>
    <t>95–99</t>
  </si>
  <si>
    <t>100–104</t>
  </si>
  <si>
    <t>Fan Speed</t>
  </si>
  <si>
    <t>Qc(Tj)</t>
  </si>
  <si>
    <t>Qck=2(Tj)</t>
  </si>
  <si>
    <t>Qck=1(Tj)</t>
  </si>
  <si>
    <t>Eck=1(Tj)</t>
  </si>
  <si>
    <t>Eck=2(Tj)</t>
  </si>
  <si>
    <t>Ec(Tj)</t>
  </si>
  <si>
    <t>ec(Tj)/N</t>
  </si>
  <si>
    <t>qc(Tj)/N</t>
  </si>
  <si>
    <t>Part Load Factor</t>
  </si>
  <si>
    <t>SUM(qc(Tj)/N)</t>
  </si>
  <si>
    <t>SUM(ec(Tj)/N)</t>
  </si>
  <si>
    <t>Two Speed Compressor</t>
  </si>
  <si>
    <t>X(Tj)k=1</t>
  </si>
  <si>
    <t>X(Tj)k=2</t>
  </si>
  <si>
    <t>PLFj</t>
  </si>
  <si>
    <t>Heating Mode</t>
  </si>
  <si>
    <t>Cooling Mode</t>
  </si>
  <si>
    <t>Variable Speed Compressor</t>
  </si>
  <si>
    <t>Me</t>
  </si>
  <si>
    <t>Mq</t>
  </si>
  <si>
    <t>NQ</t>
  </si>
  <si>
    <t>NE</t>
  </si>
  <si>
    <t>Qk=1(Tj)</t>
  </si>
  <si>
    <t>Qk=2(Tj)</t>
  </si>
  <si>
    <t>FPh(Tj)</t>
  </si>
  <si>
    <t>Fan Speed k=2</t>
  </si>
  <si>
    <t>Fan Speed k=1</t>
  </si>
  <si>
    <t>Ek=1(Tj)</t>
  </si>
  <si>
    <t>Ek=2(Tj)</t>
  </si>
  <si>
    <t>X1(Tj)</t>
  </si>
  <si>
    <t>X(2Tj)</t>
  </si>
  <si>
    <t>Power</t>
  </si>
  <si>
    <t>Voltage</t>
  </si>
  <si>
    <t>Heating Intermediate Compressor Speed Calculations</t>
  </si>
  <si>
    <t>Cooling Intermediate Compressor Speed Calculations</t>
  </si>
  <si>
    <t>H2v Test</t>
  </si>
  <si>
    <t>Qk=1(35)</t>
  </si>
  <si>
    <t>Ek=1(35)</t>
  </si>
  <si>
    <t>Space Heating Capacity for DHR (Qhk(47))</t>
  </si>
  <si>
    <t>Test for Space Heating Capacity for DHR (Qhk(47))</t>
  </si>
  <si>
    <t>Outdoor temperature when compressor is automatically turned back on, Ton</t>
  </si>
  <si>
    <t>Outdoor temperature when compressor is automatically shut off, Toff</t>
  </si>
  <si>
    <t>Unit locks out low compressor capacity at low outdoor temperatures</t>
  </si>
  <si>
    <t>Qk=2/(3.413*Ek=2)</t>
  </si>
  <si>
    <t>Do room-side and outdoor-side capacity agree within 6%?</t>
  </si>
  <si>
    <t>Indoor Unit Airflow (cfm)</t>
  </si>
  <si>
    <t>Indoor Unit Standard Airflow (scfm)</t>
  </si>
  <si>
    <t>Correction (if applicable)</t>
  </si>
  <si>
    <t>Input cell</t>
  </si>
  <si>
    <t>Step 6-1</t>
  </si>
  <si>
    <t>Step 6-2</t>
  </si>
  <si>
    <t>Step 6-3</t>
  </si>
  <si>
    <t>Step 6-4</t>
  </si>
  <si>
    <t>Step 6-5</t>
  </si>
  <si>
    <t>Step 6-6</t>
  </si>
  <si>
    <t>Step 6-7</t>
  </si>
  <si>
    <t>Step 6-8</t>
  </si>
  <si>
    <t>Step 6-9</t>
  </si>
  <si>
    <t>Step 6-10</t>
  </si>
  <si>
    <t>Step 6-11</t>
  </si>
  <si>
    <t>Step 6-12</t>
  </si>
  <si>
    <t>Step 6-13</t>
  </si>
  <si>
    <t>Step 6-14</t>
  </si>
  <si>
    <t>Instructions</t>
  </si>
  <si>
    <t>General Info and Test Results</t>
  </si>
  <si>
    <t>Test Settings</t>
  </si>
  <si>
    <t>Calculations</t>
  </si>
  <si>
    <t>Tables</t>
  </si>
  <si>
    <t>Version Control</t>
  </si>
  <si>
    <t>Report Sign-off Block</t>
  </si>
  <si>
    <t>Test Comments</t>
  </si>
  <si>
    <t>Result</t>
  </si>
  <si>
    <t>Measured Values</t>
  </si>
  <si>
    <t>[MM/DD/YYYY]</t>
  </si>
  <si>
    <t>Product Information</t>
  </si>
  <si>
    <t>Cyclic degradation coefficient</t>
  </si>
  <si>
    <t>STEP:</t>
  </si>
  <si>
    <t>FILL IN INPUT CELLS IN THIS TAB:</t>
  </si>
  <si>
    <t>Fill in the Recorded Data tabs for the appropriate completed tests (see table at right):</t>
  </si>
  <si>
    <t>LEGEND</t>
  </si>
  <si>
    <t>Rated Performance (Complete Unit)</t>
  </si>
  <si>
    <t>Instrument Type</t>
  </si>
  <si>
    <t>Brand</t>
  </si>
  <si>
    <t>Model #</t>
  </si>
  <si>
    <t>Sensor Location</t>
  </si>
  <si>
    <t>Sensor Placement</t>
  </si>
  <si>
    <t>Describe the space-constrained sleeve that was selected for this test, including manufacturer, model number, and dimensions.  Please note if this sleeve was recommended or listed for use with this unit</t>
  </si>
  <si>
    <t>2. Identification sticker showing model number and serial number.</t>
  </si>
  <si>
    <t>3. FTC EnergyGuide label (if present).</t>
  </si>
  <si>
    <t>6. Picture of central air conditioner  or heat pump as installed in final set-up (evaporator side)</t>
  </si>
  <si>
    <t>7. Picture of central air conditioner or heat pump as installed in final set-up (condenser side)</t>
  </si>
  <si>
    <t>Product Reported Cooling Capacity:</t>
  </si>
  <si>
    <t>Product Reported Heating Capacity:</t>
  </si>
  <si>
    <t xml:space="preserve"> BTU</t>
  </si>
  <si>
    <t xml:space="preserve"> V</t>
  </si>
  <si>
    <t xml:space="preserve"> W</t>
  </si>
  <si>
    <t>Ducted?</t>
  </si>
  <si>
    <t>Demand Defrost Control System?</t>
  </si>
  <si>
    <t>Photos 1-4 are to be taken of the unit directly out of the box, before installation.</t>
  </si>
  <si>
    <r>
      <rPr>
        <b/>
        <sz val="11"/>
        <color indexed="8"/>
        <rFont val="Palatino Linotype"/>
        <family val="1"/>
      </rPr>
      <t xml:space="preserve">&gt;&gt;&gt;&gt;&gt;&gt;&gt;&gt;&gt;&gt;  </t>
    </r>
    <r>
      <rPr>
        <sz val="11"/>
        <color indexed="8"/>
        <rFont val="Palatino Linotype"/>
        <family val="1"/>
      </rPr>
      <t>Paste additional pictures describing the sleeve installation to</t>
    </r>
  </si>
  <si>
    <r>
      <t xml:space="preserve">&gt;&gt;&gt;&gt;&gt;&gt;&gt;&gt;&gt;&gt; </t>
    </r>
    <r>
      <rPr>
        <b/>
        <sz val="12"/>
        <color indexed="8"/>
        <rFont val="Palatino Linotype"/>
        <family val="1"/>
      </rPr>
      <t xml:space="preserve"> </t>
    </r>
    <r>
      <rPr>
        <sz val="12"/>
        <color indexed="8"/>
        <rFont val="Palatino Linotype"/>
        <family val="1"/>
      </rPr>
      <t>Paste photo(s) showing exact placement of all sensors on, in, or around the unit to</t>
    </r>
  </si>
  <si>
    <t>Quote the relevant manufacturer instructions for installing this unit, as it pertains to this test.  (May use a focused picture with instructions)</t>
  </si>
  <si>
    <t>1.  Picture of unit (indoor and outdoor) on both sides, once it is out of the package.  (Include as many pictures as neccesary)</t>
  </si>
  <si>
    <r>
      <rPr>
        <b/>
        <sz val="12"/>
        <color indexed="8"/>
        <rFont val="Palatino Linotype"/>
        <family val="1"/>
      </rPr>
      <t>&gt;&gt;&gt;&gt;&gt;&gt;&gt;&gt;&gt;&gt;</t>
    </r>
    <r>
      <rPr>
        <sz val="12"/>
        <color indexed="8"/>
        <rFont val="Palatino Linotype"/>
        <family val="1"/>
      </rPr>
      <t xml:space="preserve">  Paste photo(s) showing exact settings and/or displays for the unit (during test) to</t>
    </r>
  </si>
  <si>
    <t>Cooling Setting *</t>
  </si>
  <si>
    <t>Heating Setting *</t>
  </si>
  <si>
    <t>Temperature Setting *</t>
  </si>
  <si>
    <t xml:space="preserve">          * Include unit of measure if necessary</t>
  </si>
  <si>
    <t>--- Setting *</t>
  </si>
  <si>
    <t>Describe settings used on the central air conditioner or heat pump for test, or reference any picture of controls in the 'Photos' Tab</t>
  </si>
  <si>
    <t>Tj</t>
  </si>
  <si>
    <t>°F</t>
  </si>
  <si>
    <t>BL(Tj)</t>
  </si>
  <si>
    <t>Eh(Tj)</t>
  </si>
  <si>
    <t>H1N Test</t>
  </si>
  <si>
    <t>Cyclic-Degradation Coefficient (CD)</t>
  </si>
  <si>
    <t>EERB</t>
  </si>
  <si>
    <t>Outdoor Design Temperature (TOD)</t>
  </si>
  <si>
    <t>Cyclic degradation coefficient, Cdh</t>
  </si>
  <si>
    <t>Cyclic degradation coefficient, Cd</t>
  </si>
  <si>
    <t>Nomenclature</t>
  </si>
  <si>
    <t>Building space conditioning load corresponding to an outdoor temperature of Tj</t>
  </si>
  <si>
    <t>Space heating capacity when operating at outdoor temperature Tj</t>
  </si>
  <si>
    <t>Heating model load factor for temperature Tj</t>
  </si>
  <si>
    <t>Electrical power consumption when operating at outdoor temperature Tj</t>
  </si>
  <si>
    <t>Heat pump low temperature cut-out factor</t>
  </si>
  <si>
    <t>Part load factor</t>
  </si>
  <si>
    <t>Demand defrost credit</t>
  </si>
  <si>
    <t>'A Test' Conditions Summary - Test Chamber Devices</t>
  </si>
  <si>
    <t>'B Test' Conditions Summary - Test Chamber Devices</t>
  </si>
  <si>
    <t>'F Test' Conditions Summary - Test Chamber Devices</t>
  </si>
  <si>
    <t>Indoor Nozzle Pressure Delta (in. WC)</t>
  </si>
  <si>
    <t>Template Completion</t>
  </si>
  <si>
    <t>Indoor external static pressure (in. H2O)</t>
  </si>
  <si>
    <t>Indoor Fan Speed (rpm)</t>
  </si>
  <si>
    <t>Date of Last Calibration for Test Room</t>
  </si>
  <si>
    <t>Total Indoor Unit Energy (Watts)</t>
  </si>
  <si>
    <t>Capacitor (If possible without tampering with unit)</t>
  </si>
  <si>
    <t>Applied voltage to outdoor unit (V)</t>
  </si>
  <si>
    <t>Applied voltage to indoor unit (V)</t>
  </si>
  <si>
    <t>Total Indoor Unit Power (Watts)</t>
  </si>
  <si>
    <t>`</t>
  </si>
  <si>
    <t>Total Indoor Unit Energy (Watts-hours)</t>
  </si>
  <si>
    <t>Total Space Cooling Delivered (Qcycdry in Btu, see Appendix M section 3.5.i)</t>
  </si>
  <si>
    <t>Total System Energy (Ecycdry in watts-hours, 
see Appendix M sections 3.5.h and 3.5.i)</t>
  </si>
  <si>
    <t>Corrected Total Space Cooling Delivered (Qcycdry in Btu, see Appendix M section 3.5.i)</t>
  </si>
  <si>
    <t>Total System Power (Watts)</t>
  </si>
  <si>
    <t>Total Space Heating Delivered (Qcycdry in Btu, see Appendix M section 3.8)</t>
  </si>
  <si>
    <t xml:space="preserve">Total Measurement </t>
  </si>
  <si>
    <t>Average Measurement During On Cycle</t>
  </si>
  <si>
    <t>Total Measurement</t>
  </si>
  <si>
    <t>Tab</t>
  </si>
  <si>
    <t>Contents</t>
  </si>
  <si>
    <t>Automated calculations of results.</t>
  </si>
  <si>
    <t xml:space="preserve">Follow the steps below, filling in all input cells (shaded light blue) in each tab you are instructed to complete. Using TAB to "hop" from input cell to input cell is useful, but does not ensure that all input cells are reached. To guarantee that you enter all required information, you must visually scan for light blue cells in the entire area bounded by yellow-shaded cells. </t>
  </si>
  <si>
    <t xml:space="preserve">Lab Information </t>
  </si>
  <si>
    <t>Test Information</t>
  </si>
  <si>
    <t xml:space="preserve">We certify that the information and data in this report: (1) were obtained from the specific test unit under test; (2) were obtained during the specific test being reported; (3) were not copied from any other source, except where instructed to do so; and (4) were not altered or modified in any way. </t>
  </si>
  <si>
    <t>Report Review by Test Lab</t>
  </si>
  <si>
    <t>[Test Lab Name]</t>
  </si>
  <si>
    <t>Setup (This table should include instrumentation, sensors, and all equipment used during testing)</t>
  </si>
  <si>
    <t xml:space="preserve">Setup of test room </t>
  </si>
  <si>
    <t>Setup of central air conditioner or heat pump</t>
  </si>
  <si>
    <t xml:space="preserve">Latest Template Revision: </t>
  </si>
  <si>
    <t>Report Reviewer by Test Lab</t>
  </si>
  <si>
    <t xml:space="preserve">By signing in the space below, we certify that the information and data in this report: (1) were obtained from the specific test unit under test; (2) were obtained during the specific test being reported; (3) were not copied from any other source, except where instructed to do so; and (4) were not altered or modified in any way. </t>
  </si>
  <si>
    <t>Length of Compressor Run-in Time (hours)</t>
  </si>
  <si>
    <t>Two-Speed</t>
  </si>
  <si>
    <t>Variable-Speed</t>
  </si>
  <si>
    <t>Single-Speed</t>
  </si>
  <si>
    <t>Residential Central Air Conditioner or Heat Pump Settings - Controls</t>
  </si>
  <si>
    <t>Test Results</t>
  </si>
  <si>
    <t>Single-Speed Compressor, Fixed Fan Speed Calculations</t>
  </si>
  <si>
    <t>Time between defrost terminations (in hours)</t>
  </si>
  <si>
    <t>Yes</t>
  </si>
  <si>
    <t>Cyclic-Degradation Coefficient [CD(k=2)]</t>
  </si>
  <si>
    <t>X2(Tj)</t>
  </si>
  <si>
    <t>Maximum</t>
  </si>
  <si>
    <t>H1-2</t>
  </si>
  <si>
    <t xml:space="preserve">Split System? </t>
  </si>
  <si>
    <t>Yes_No</t>
  </si>
  <si>
    <t>No</t>
  </si>
  <si>
    <t>Central Heat Pump</t>
  </si>
  <si>
    <t>Heating Only Central Heat Pump</t>
  </si>
  <si>
    <t>Variable Speed</t>
  </si>
  <si>
    <t>R-22</t>
  </si>
  <si>
    <t>R-410a</t>
  </si>
  <si>
    <t>Other</t>
  </si>
  <si>
    <t>Electronic</t>
  </si>
  <si>
    <t>Electromechanical</t>
  </si>
  <si>
    <t>Minimum</t>
  </si>
  <si>
    <t>Min_Max</t>
  </si>
  <si>
    <t>H1-1</t>
  </si>
  <si>
    <t>H1-N</t>
  </si>
  <si>
    <t>H1</t>
  </si>
  <si>
    <t>Multi-Split System?</t>
  </si>
  <si>
    <t>Drop-Downs</t>
  </si>
  <si>
    <t>Drop-downs used</t>
  </si>
  <si>
    <t>Recorded data for the Optional C Tests (steady-state dry coil cooling mode)</t>
  </si>
  <si>
    <t>Recorded data for the A Tests (steady-state wet coil cooling mode)</t>
  </si>
  <si>
    <t>Recorded data for the B Tests (steady-state wet coil cooling mode)</t>
  </si>
  <si>
    <t>Recorded data for the F Test (steady-state wet coil cooling mode)</t>
  </si>
  <si>
    <t>Recorded data for the Optional D Tests (cyclic dry coil cooling mode)</t>
  </si>
  <si>
    <t>Recorded data for the H0 Test (steady-state maximum temperature and high temperature heating mode)</t>
  </si>
  <si>
    <t>Recorded data for the H1 Tests (steady-state maximum temperature and high temperature heating mode)</t>
  </si>
  <si>
    <t>Recorded data for the H2 Tests (frost accumulation heating mode)</t>
  </si>
  <si>
    <t>Recorded data for the H3 Tests (steady-state low temperature heating mode)</t>
  </si>
  <si>
    <t>Recorded data for the Optional H1C Tests (cyclic heating mode)</t>
  </si>
  <si>
    <t>Report review history</t>
  </si>
  <si>
    <t>Regional temperature tables</t>
  </si>
  <si>
    <t>Revision history</t>
  </si>
  <si>
    <t>Instructions for Completing this Template</t>
  </si>
  <si>
    <r>
      <t xml:space="preserve">Important: </t>
    </r>
    <r>
      <rPr>
        <sz val="11"/>
        <rFont val="Palatino Linotype"/>
        <family val="1"/>
      </rPr>
      <t>Start with a clean (unused) template copy for each new report. Enter only data and information that are unique to the unit tested and the current test of that unit. All abbreviations and variable names should be consistent with the reference test procedure.</t>
    </r>
  </si>
  <si>
    <t>Instructions and table of contents</t>
  </si>
  <si>
    <t>Lab information, product information and test results</t>
  </si>
  <si>
    <t>Input for list of instruments used and instrument calibration data</t>
  </si>
  <si>
    <t>Input for description of test setup</t>
  </si>
  <si>
    <t>Input for photographs taken of the test setup and device</t>
  </si>
  <si>
    <t>Input for any notable information about the test</t>
  </si>
  <si>
    <t>Provided data</t>
  </si>
  <si>
    <t>NOT USED</t>
  </si>
  <si>
    <t>Back to Instructions tab</t>
  </si>
  <si>
    <t>Comments</t>
  </si>
  <si>
    <t>δ(Tj)</t>
  </si>
  <si>
    <r>
      <t>Outdoor Design Temperature, T</t>
    </r>
    <r>
      <rPr>
        <vertAlign val="subscript"/>
        <sz val="11"/>
        <color indexed="8"/>
        <rFont val="Palatino Linotype"/>
        <family val="1"/>
      </rPr>
      <t>OD</t>
    </r>
  </si>
  <si>
    <r>
      <t>Fractional Bin Hours, n</t>
    </r>
    <r>
      <rPr>
        <vertAlign val="subscript"/>
        <sz val="11"/>
        <color indexed="8"/>
        <rFont val="Palatino Linotype"/>
        <family val="1"/>
      </rPr>
      <t>j</t>
    </r>
    <r>
      <rPr>
        <sz val="11"/>
        <color indexed="8"/>
        <rFont val="Palatino Linotype"/>
        <family val="1"/>
      </rPr>
      <t>/N</t>
    </r>
  </si>
  <si>
    <r>
      <t>Fraction of of total temperature bin hours, n</t>
    </r>
    <r>
      <rPr>
        <b/>
        <vertAlign val="subscript"/>
        <sz val="11"/>
        <color indexed="8"/>
        <rFont val="Palatino Linotype"/>
        <family val="1"/>
      </rPr>
      <t>j</t>
    </r>
    <r>
      <rPr>
        <b/>
        <sz val="11"/>
        <color indexed="8"/>
        <rFont val="Palatino Linotype"/>
        <family val="1"/>
      </rPr>
      <t>/N</t>
    </r>
  </si>
  <si>
    <t>Lock out Temperature (°F):</t>
  </si>
  <si>
    <t>Corrected Total Space Heating Delivered (Qcycdry in Btu, see Appendix M section 3.5.i)</t>
  </si>
  <si>
    <t>Unit locks out low compressor
capacity operation at higher outdoor temperatures</t>
  </si>
  <si>
    <t>*If no Ton and Toff then enter "N/A" in the applicable cells</t>
  </si>
  <si>
    <t>Tabs</t>
  </si>
  <si>
    <t>Tabs with input cells</t>
  </si>
  <si>
    <t>Cells</t>
  </si>
  <si>
    <t>Auto-populated cell</t>
  </si>
  <si>
    <t>Title Block</t>
  </si>
  <si>
    <t>Test Report Template Name:</t>
  </si>
  <si>
    <t>Unrounded result</t>
  </si>
  <si>
    <t>Single-Speed Compressor, Fixed-Speed Fan</t>
  </si>
  <si>
    <t>Single-Speed Compressor, Variable-Speed Fan</t>
  </si>
  <si>
    <t>Compressor &amp; Fan Combination</t>
  </si>
  <si>
    <t>Two-Speed Compressor, Variable-Speed Fan</t>
  </si>
  <si>
    <t>Variable-Speed Compressor, Variable-Speed Fan</t>
  </si>
  <si>
    <t>Applied voltage to outdoor unit (V) (Sub-interval H)</t>
  </si>
  <si>
    <t>Applied voltage to outdoor unit (V) (Sub-interval D)</t>
  </si>
  <si>
    <t>Applied voltage to indoor unit (V) (Sub-interval H)</t>
  </si>
  <si>
    <t>Indoor air entering dry bulb temperature  (F) (Sub-interval H)</t>
  </si>
  <si>
    <t>Indoor air entering dry bulb temperature  (F) (Sub-interval D)</t>
  </si>
  <si>
    <t>Indoor air entering wet bulb temperature (F) (Sub-interval H)</t>
  </si>
  <si>
    <t>Outdoor air entering dry bulb temperature (F) (Sub-interval H)</t>
  </si>
  <si>
    <t>Outdoor air entering dry bulb temperature (F) (Sub-interval D)</t>
  </si>
  <si>
    <t>Outdoor air entering wet bulb temperature (F) (Sub-interval H)</t>
  </si>
  <si>
    <t>Tested with a filter?</t>
  </si>
  <si>
    <t>Central Air Conditioner</t>
  </si>
  <si>
    <t>the Photos tab (Photo Box #5)</t>
  </si>
  <si>
    <t>the Photos tab (Photo Box #8)</t>
  </si>
  <si>
    <t>Calculated Result
(rounded per reference test procedure)</t>
  </si>
  <si>
    <t>Product Reported Cooling Full-load Air Volume Rate:</t>
  </si>
  <si>
    <t>lbs</t>
  </si>
  <si>
    <t>If tested Air Volume Rate differs from Reported Air Volume Rate, provide reason why and describe the procedure taken to reach tested Air Volume Rate:</t>
  </si>
  <si>
    <t>Indoor external static pressure (in. H2O) (Sub-interval H)</t>
  </si>
  <si>
    <t>Indoor air entering wet bulb temperature (F)</t>
  </si>
  <si>
    <t>Liquid Line Pressure (psig)</t>
  </si>
  <si>
    <t>Suction Pressure (psig)</t>
  </si>
  <si>
    <t>Attachments (specify the file names here)</t>
  </si>
  <si>
    <t>Test Report Attachments</t>
  </si>
  <si>
    <t>Input for list of files provided as attachments to this test report</t>
  </si>
  <si>
    <t>Step 10</t>
  </si>
  <si>
    <t>Test Procedure Used</t>
  </si>
  <si>
    <t>SHR Results</t>
  </si>
  <si>
    <r>
      <t>Unrounded SHR</t>
    </r>
    <r>
      <rPr>
        <b/>
        <vertAlign val="subscript"/>
        <sz val="12"/>
        <color indexed="8"/>
        <rFont val="Palatino Linotype"/>
        <family val="1"/>
      </rPr>
      <t>b1</t>
    </r>
    <r>
      <rPr>
        <b/>
        <sz val="12"/>
        <color indexed="8"/>
        <rFont val="Palatino Linotype"/>
        <family val="1"/>
      </rPr>
      <t xml:space="preserve"> result</t>
    </r>
  </si>
  <si>
    <r>
      <t>Unrounded SHR</t>
    </r>
    <r>
      <rPr>
        <b/>
        <vertAlign val="subscript"/>
        <sz val="12"/>
        <color indexed="8"/>
        <rFont val="Palatino Linotype"/>
        <family val="1"/>
      </rPr>
      <t>b2</t>
    </r>
    <r>
      <rPr>
        <b/>
        <sz val="12"/>
        <color indexed="8"/>
        <rFont val="Palatino Linotype"/>
        <family val="1"/>
      </rPr>
      <t xml:space="preserve"> result</t>
    </r>
  </si>
  <si>
    <t>Were the test rooms set up according to 10 CFR 430 Subpart B Appendix M section 2.1, which incorporates sections 8.1.2 and 8.1.3 of ASHRAE Standard 37-2009?</t>
  </si>
  <si>
    <t>If No, list and describe all differences between actual setup and 10 CFR 430 Subpart B Appendix M section 2.1 (including incorporated sections 8.1.2 and 8.1.3 of ASHRAE Standard 37-2009)</t>
  </si>
  <si>
    <t>If manufacturer's installation instruction used, quote the manufacturer instructions for installing this unit, and note in detail all differences between the manufacturer instructions and the actual installation.</t>
  </si>
  <si>
    <t>Type of Expansion Device</t>
  </si>
  <si>
    <t>Charging Conditions (i.e. indoor and outdoor air conditions)</t>
  </si>
  <si>
    <t>Refrigerant Charging &amp; Unit Installation</t>
  </si>
  <si>
    <t>(1) Include all instructions, not limited to refrigerant charging. (2) A PDF file containing the instructions (downloaded or scanned) is acceptable.</t>
  </si>
  <si>
    <t>Defrost Time Interval Setting</t>
  </si>
  <si>
    <t>Tested unit has compressor crankcase heaters?</t>
  </si>
  <si>
    <t>If yes, is it self-regulating crankcase heater?</t>
  </si>
  <si>
    <t>Is the tested unit a coil-only unit or blower split system for which a furnace or a modular blower is the designated air mover?</t>
  </si>
  <si>
    <t>Test Conditions</t>
  </si>
  <si>
    <t>Outdoor Dry-bulb Temperature (F) (P1 test)</t>
  </si>
  <si>
    <t>Outdoor Dry-bulb Temperature (F) (P2 test)</t>
  </si>
  <si>
    <t>Power Measurements</t>
  </si>
  <si>
    <t>P2x (W)</t>
  </si>
  <si>
    <t>P1x (W)</t>
  </si>
  <si>
    <t>Px (W)</t>
  </si>
  <si>
    <t>Off Mode Power Results</t>
  </si>
  <si>
    <t>Unrounded Power Result</t>
  </si>
  <si>
    <t>Shoulder-season per-compressor off mode power, P1 (W)</t>
  </si>
  <si>
    <t>Heating-season per-compressor off mode power, P2 (W)</t>
  </si>
  <si>
    <t>Number of Compressors</t>
  </si>
  <si>
    <t>Number of Single-stage Compressors</t>
  </si>
  <si>
    <t>Step 6-15</t>
  </si>
  <si>
    <t>Recorded data for the off mode test</t>
  </si>
  <si>
    <t>4. Sticker showing nameplate information, charging table, etc. (if separate from #2)</t>
  </si>
  <si>
    <t>Calculated Result (rounded per reference test procedure)</t>
  </si>
  <si>
    <r>
      <t>Calculated SHR</t>
    </r>
    <r>
      <rPr>
        <b/>
        <vertAlign val="subscript"/>
        <sz val="11"/>
        <color theme="1"/>
        <rFont val="Palatino Linotype"/>
        <family val="1"/>
      </rPr>
      <t>b1</t>
    </r>
    <r>
      <rPr>
        <b/>
        <sz val="11"/>
        <color theme="1"/>
        <rFont val="Palatino Linotype"/>
        <family val="1"/>
      </rPr>
      <t xml:space="preserve"> Result (rounded per reference test procedure)</t>
    </r>
  </si>
  <si>
    <r>
      <t>Calculated SHR</t>
    </r>
    <r>
      <rPr>
        <b/>
        <vertAlign val="subscript"/>
        <sz val="11"/>
        <color theme="1"/>
        <rFont val="Palatino Linotype"/>
        <family val="1"/>
      </rPr>
      <t>b2</t>
    </r>
    <r>
      <rPr>
        <b/>
        <sz val="11"/>
        <color theme="1"/>
        <rFont val="Palatino Linotype"/>
        <family val="1"/>
      </rPr>
      <t xml:space="preserve"> Result (rounded per reference test procedure)</t>
    </r>
  </si>
  <si>
    <t>Calculated Power Result (rounded per reference test procedure)</t>
  </si>
  <si>
    <t>Fan Setting *</t>
  </si>
  <si>
    <t>Charge Adjustment (include "+" or "-" sign)</t>
  </si>
  <si>
    <t>Total Refrigerant charge</t>
  </si>
  <si>
    <t>5. Exact placement of all sensors on, in, or around the device (please label appropriately, take multiple pictures if neccesary). Require photo of refrigerant flow meter if Refrigerant-Enthaopy Method is used; require photo of outdoor air measurement device if Outdoor Enthalpy method is used.</t>
  </si>
  <si>
    <t>Was the test unit set up according to the applicable sections of 10 CFR 430 Subpart B Appendix M 2.2.1-3 , which incorporates sections of ASHRAE Standard 37-2009 and AHRI Standard 210/240-2008?</t>
  </si>
  <si>
    <t>If No, list and describe all differences between actual setup and 10 CFR 430 Subpart B Appendix M 2.2.1-3  (including incorporated sections of ASHRAE Standard 37-2009 and AHRI Standard 210/240-2008)</t>
  </si>
  <si>
    <r>
      <t>P</t>
    </r>
    <r>
      <rPr>
        <vertAlign val="subscript"/>
        <sz val="11"/>
        <color indexed="8"/>
        <rFont val="Palatino Linotype"/>
        <family val="1"/>
      </rPr>
      <t>W,OFF</t>
    </r>
  </si>
  <si>
    <r>
      <t>Off-mode Power Consumption, P</t>
    </r>
    <r>
      <rPr>
        <vertAlign val="subscript"/>
        <sz val="11"/>
        <color indexed="8"/>
        <rFont val="Palatino Linotype"/>
        <family val="1"/>
      </rPr>
      <t>W,OFF</t>
    </r>
    <r>
      <rPr>
        <sz val="11"/>
        <color indexed="8"/>
        <rFont val="Palatino Linotype"/>
        <family val="1"/>
      </rPr>
      <t xml:space="preserve"> (W)</t>
    </r>
  </si>
  <si>
    <t>How long was the break-in operation conducted before any official test?</t>
  </si>
  <si>
    <t>Factory Charge</t>
  </si>
  <si>
    <t>Charging Parameter(s) and the Target(s)</t>
  </si>
  <si>
    <t>Which installation instructions were used for charging (Indoor unit's, outdoor unit's or per Appendix M section 2.2.5)?</t>
  </si>
  <si>
    <t>inches</t>
  </si>
  <si>
    <t>Were the air sampler hoses insulated?</t>
  </si>
  <si>
    <t>If the air sampler hoses were insulated, list the nominal thermal resistance of the insulation material</t>
  </si>
  <si>
    <t>Length of the air inlet duct</t>
  </si>
  <si>
    <t>Distance from the inlet air pressure tap to the unit inlet</t>
  </si>
  <si>
    <t>Depth of the air inlet duct</t>
  </si>
  <si>
    <t>Width of the air inlet duct</t>
  </si>
  <si>
    <t>Depth of the air outlet duct</t>
  </si>
  <si>
    <t>Width of the air outlet duct</t>
  </si>
  <si>
    <t>Distance from the outlet air pressure tap to the unit outlet</t>
  </si>
  <si>
    <t>hr*ft2*°F/Btu</t>
  </si>
  <si>
    <t>9. Off mode test set-up (required for units with self-regulating crankcase heaters, please include the thermocouple setup)</t>
  </si>
  <si>
    <t>12. [IF NEEDED] Picture showing how test kit components were applied in test set-up (take multiple if needed, for example: front and back)</t>
  </si>
  <si>
    <t>13. [IF NEEDED] Picture of test kit components (such as foam insulation) used with test set-up</t>
  </si>
  <si>
    <t>14. Additional Photos (if necessary)</t>
  </si>
  <si>
    <t>10. Pictures showing the entire testing chamber for both the indoor section and the outdoor section</t>
  </si>
  <si>
    <t>11. Picture(s) showing the relative location of each outdoor air sampling device to the unit (for each sampling device, please include one picture showing the front view and one picture showing the top view)</t>
  </si>
  <si>
    <t>hours</t>
  </si>
  <si>
    <t>DOE certified crankcase heater turn-on temperature (°F )</t>
  </si>
  <si>
    <t>'Off Mode Test' - Unit Design</t>
  </si>
  <si>
    <t>'Off Mode Test' Data to be recorded</t>
  </si>
  <si>
    <t>The size of installed liquid interconnecting line</t>
  </si>
  <si>
    <t>The size of installed vapor interconnecting line</t>
  </si>
  <si>
    <t>Length of the air outlet duct</t>
  </si>
  <si>
    <t>If the thermocouple grid is not installed on the air sampling device, record the distance from the thermocouple grid to the outdoor unit.</t>
  </si>
  <si>
    <t>Refrigerant Enthalpy</t>
  </si>
  <si>
    <t>Outdoor Air Enthalpy</t>
  </si>
  <si>
    <t>Compressor Calibration</t>
  </si>
  <si>
    <t>Outdoor Liquid Coil</t>
  </si>
  <si>
    <t>Cooling Condensate &amp; Indirect Airflow Msmt</t>
  </si>
  <si>
    <t>Factory Setting (if different from test setting)</t>
  </si>
  <si>
    <t>Test Setting</t>
  </si>
  <si>
    <t xml:space="preserve">8. Central air conditioner and/or heat pump outdoor controls and indoor fan controls as set during test </t>
  </si>
  <si>
    <t>Indoor Unit</t>
  </si>
  <si>
    <t>Outdoor Unit/Packaged Unit</t>
  </si>
  <si>
    <t>Split AC</t>
  </si>
  <si>
    <t>Split HP</t>
  </si>
  <si>
    <t>Single-Package AC</t>
  </si>
  <si>
    <t>Single-Package HP</t>
  </si>
  <si>
    <t>Space Constrained AC</t>
  </si>
  <si>
    <t>Space Constrained HP</t>
  </si>
  <si>
    <t>Product Sub-Type</t>
  </si>
  <si>
    <t>Small-Duct, High Velocity AC</t>
  </si>
  <si>
    <t>Small-Duct, High Velocity HP</t>
  </si>
  <si>
    <t>Fixed-Speed or Constant-Air-Volume-Rate</t>
  </si>
  <si>
    <t>Was the unit tested with horizontal drain pan installed?</t>
  </si>
  <si>
    <t>Other Equipment (such as separate blower or furnace, if applicable)</t>
  </si>
  <si>
    <t>Measurements Taken During On Cycle</t>
  </si>
  <si>
    <t>Net total corrected capacity (Btu/hr)</t>
  </si>
  <si>
    <t>Duration of the OFF/ON intervals (hours)</t>
  </si>
  <si>
    <t>Net corrected capacity (Btu/hr)</t>
  </si>
  <si>
    <t>N/A</t>
  </si>
  <si>
    <t>For each test, has the chamber been at equilibrium for the minimum 30 minutes?</t>
  </si>
  <si>
    <t>Electrical Power/Energy Input</t>
  </si>
  <si>
    <t>Wh</t>
  </si>
  <si>
    <t>Space-constrained air conditioners and heat pumps (formerly through-the-wall central air conditioners and heat pumps) - [IF NECCESARY]</t>
  </si>
  <si>
    <t>the 'Photos' tab (Photo Box #12 through #14)</t>
  </si>
  <si>
    <t>Is this pressure measurement system pitched upwards from the pressure tap location to the gauge or transducer?</t>
  </si>
  <si>
    <t>Liquid Service Valve [3]</t>
  </si>
  <si>
    <t>Indoor Coil Inlet [4]</t>
  </si>
  <si>
    <t>Indoor Coil Outlet [5]</t>
  </si>
  <si>
    <t>Common Suction Port (i.i. vapor service valve) [6]</t>
  </si>
  <si>
    <t>Compressor Suction [7]</t>
  </si>
  <si>
    <t>Between outdoor Coil and Outdoor Expansion Valve(s) [2]</t>
  </si>
  <si>
    <t>Location [location number from Appendix M, Table 2]</t>
  </si>
  <si>
    <r>
      <t>Internal volume of pressure measurement system (in</t>
    </r>
    <r>
      <rPr>
        <b/>
        <vertAlign val="superscript"/>
        <sz val="11"/>
        <color indexed="8"/>
        <rFont val="Palatino Linotype"/>
        <family val="1"/>
      </rPr>
      <t>3</t>
    </r>
    <r>
      <rPr>
        <b/>
        <sz val="11"/>
        <color indexed="8"/>
        <rFont val="Palatino Linotype"/>
        <family val="1"/>
      </rPr>
      <t>)</t>
    </r>
  </si>
  <si>
    <t>Expansion Device Setup</t>
  </si>
  <si>
    <t>Density of liquid refrigerant at 100F bubble point conditions</t>
  </si>
  <si>
    <t>Pressure Measurement Devices  (See Appendix M, 2.2.g)</t>
  </si>
  <si>
    <r>
      <t>Refrigerant charge that could potentially transfer out of the connected pressure measurement systems between operating modes (M</t>
    </r>
    <r>
      <rPr>
        <vertAlign val="subscript"/>
        <sz val="11"/>
        <color indexed="8"/>
        <rFont val="Palatino Linotype"/>
        <family val="1"/>
      </rPr>
      <t>t</t>
    </r>
    <r>
      <rPr>
        <sz val="11"/>
        <color indexed="8"/>
        <rFont val="Palatino Linotype"/>
        <family val="1"/>
      </rPr>
      <t>)</t>
    </r>
  </si>
  <si>
    <r>
      <t>oz/in</t>
    </r>
    <r>
      <rPr>
        <vertAlign val="superscript"/>
        <sz val="11"/>
        <color indexed="8"/>
        <rFont val="Palatino Linotype"/>
        <family val="1"/>
      </rPr>
      <t>3</t>
    </r>
  </si>
  <si>
    <t>oz</t>
  </si>
  <si>
    <t>Single expansion device located on outdoor unit</t>
  </si>
  <si>
    <t>Two expansion devices per indoor unit</t>
  </si>
  <si>
    <r>
      <t>T</t>
    </r>
    <r>
      <rPr>
        <vertAlign val="subscript"/>
        <sz val="12"/>
        <color indexed="8"/>
        <rFont val="Palatino Linotype"/>
        <family val="1"/>
      </rPr>
      <t>j</t>
    </r>
  </si>
  <si>
    <r>
      <t>n</t>
    </r>
    <r>
      <rPr>
        <vertAlign val="subscript"/>
        <sz val="12"/>
        <color indexed="8"/>
        <rFont val="Palatino Linotype"/>
        <family val="1"/>
      </rPr>
      <t>j</t>
    </r>
    <r>
      <rPr>
        <sz val="12"/>
        <color indexed="8"/>
        <rFont val="Palatino Linotype"/>
        <family val="1"/>
      </rPr>
      <t>/N</t>
    </r>
  </si>
  <si>
    <r>
      <t>BL(T</t>
    </r>
    <r>
      <rPr>
        <vertAlign val="subscript"/>
        <sz val="12"/>
        <color indexed="8"/>
        <rFont val="Palatino Linotype"/>
        <family val="1"/>
      </rPr>
      <t>j</t>
    </r>
    <r>
      <rPr>
        <sz val="12"/>
        <color indexed="8"/>
        <rFont val="Palatino Linotype"/>
        <family val="1"/>
      </rPr>
      <t>)</t>
    </r>
  </si>
  <si>
    <r>
      <t>Q</t>
    </r>
    <r>
      <rPr>
        <vertAlign val="subscript"/>
        <sz val="12"/>
        <color indexed="8"/>
        <rFont val="Palatino Linotype"/>
        <family val="1"/>
      </rPr>
      <t>c</t>
    </r>
    <r>
      <rPr>
        <vertAlign val="superscript"/>
        <sz val="12"/>
        <color indexed="8"/>
        <rFont val="Palatino Linotype"/>
        <family val="1"/>
      </rPr>
      <t>k=1</t>
    </r>
    <r>
      <rPr>
        <sz val="12"/>
        <color indexed="8"/>
        <rFont val="Palatino Linotype"/>
        <family val="1"/>
      </rPr>
      <t>(T</t>
    </r>
    <r>
      <rPr>
        <vertAlign val="subscript"/>
        <sz val="12"/>
        <color indexed="8"/>
        <rFont val="Palatino Linotype"/>
        <family val="1"/>
      </rPr>
      <t>j</t>
    </r>
    <r>
      <rPr>
        <sz val="12"/>
        <color indexed="8"/>
        <rFont val="Palatino Linotype"/>
        <family val="1"/>
      </rPr>
      <t>)</t>
    </r>
  </si>
  <si>
    <r>
      <t>Q</t>
    </r>
    <r>
      <rPr>
        <vertAlign val="subscript"/>
        <sz val="12"/>
        <color indexed="8"/>
        <rFont val="Palatino Linotype"/>
        <family val="1"/>
      </rPr>
      <t>c</t>
    </r>
    <r>
      <rPr>
        <vertAlign val="superscript"/>
        <sz val="12"/>
        <color indexed="8"/>
        <rFont val="Palatino Linotype"/>
        <family val="1"/>
      </rPr>
      <t>k=2</t>
    </r>
    <r>
      <rPr>
        <sz val="12"/>
        <color indexed="8"/>
        <rFont val="Palatino Linotype"/>
        <family val="1"/>
      </rPr>
      <t>(T</t>
    </r>
    <r>
      <rPr>
        <vertAlign val="subscript"/>
        <sz val="12"/>
        <color indexed="8"/>
        <rFont val="Palatino Linotype"/>
        <family val="1"/>
      </rPr>
      <t>j</t>
    </r>
    <r>
      <rPr>
        <sz val="12"/>
        <color indexed="8"/>
        <rFont val="Palatino Linotype"/>
        <family val="1"/>
      </rPr>
      <t>)</t>
    </r>
  </si>
  <si>
    <r>
      <t>Q</t>
    </r>
    <r>
      <rPr>
        <vertAlign val="subscript"/>
        <sz val="12"/>
        <color indexed="8"/>
        <rFont val="Palatino Linotype"/>
        <family val="1"/>
      </rPr>
      <t>c</t>
    </r>
    <r>
      <rPr>
        <vertAlign val="superscript"/>
        <sz val="12"/>
        <color indexed="8"/>
        <rFont val="Palatino Linotype"/>
        <family val="1"/>
      </rPr>
      <t>k=v</t>
    </r>
    <r>
      <rPr>
        <sz val="12"/>
        <color indexed="8"/>
        <rFont val="Palatino Linotype"/>
        <family val="1"/>
      </rPr>
      <t>(T</t>
    </r>
    <r>
      <rPr>
        <vertAlign val="subscript"/>
        <sz val="12"/>
        <color indexed="8"/>
        <rFont val="Palatino Linotype"/>
        <family val="1"/>
      </rPr>
      <t>j</t>
    </r>
    <r>
      <rPr>
        <sz val="12"/>
        <color indexed="8"/>
        <rFont val="Palatino Linotype"/>
        <family val="1"/>
      </rPr>
      <t>)</t>
    </r>
  </si>
  <si>
    <r>
      <t>X</t>
    </r>
    <r>
      <rPr>
        <vertAlign val="superscript"/>
        <sz val="12"/>
        <color indexed="8"/>
        <rFont val="Palatino Linotype"/>
        <family val="1"/>
      </rPr>
      <t>k=1</t>
    </r>
    <r>
      <rPr>
        <sz val="12"/>
        <color indexed="8"/>
        <rFont val="Palatino Linotype"/>
        <family val="1"/>
      </rPr>
      <t>(T</t>
    </r>
    <r>
      <rPr>
        <vertAlign val="subscript"/>
        <sz val="12"/>
        <color indexed="8"/>
        <rFont val="Palatino Linotype"/>
        <family val="1"/>
      </rPr>
      <t>j</t>
    </r>
    <r>
      <rPr>
        <sz val="12"/>
        <color indexed="8"/>
        <rFont val="Palatino Linotype"/>
        <family val="1"/>
      </rPr>
      <t>)</t>
    </r>
  </si>
  <si>
    <r>
      <t>E</t>
    </r>
    <r>
      <rPr>
        <vertAlign val="subscript"/>
        <sz val="12"/>
        <color indexed="8"/>
        <rFont val="Palatino Linotype"/>
        <family val="1"/>
      </rPr>
      <t>c</t>
    </r>
    <r>
      <rPr>
        <vertAlign val="superscript"/>
        <sz val="12"/>
        <color indexed="8"/>
        <rFont val="Palatino Linotype"/>
        <family val="1"/>
      </rPr>
      <t>k=1</t>
    </r>
    <r>
      <rPr>
        <sz val="12"/>
        <color indexed="8"/>
        <rFont val="Palatino Linotype"/>
        <family val="1"/>
      </rPr>
      <t>(T</t>
    </r>
    <r>
      <rPr>
        <vertAlign val="subscript"/>
        <sz val="12"/>
        <color indexed="8"/>
        <rFont val="Palatino Linotype"/>
        <family val="1"/>
      </rPr>
      <t>j</t>
    </r>
    <r>
      <rPr>
        <sz val="12"/>
        <color indexed="8"/>
        <rFont val="Palatino Linotype"/>
        <family val="1"/>
      </rPr>
      <t>)</t>
    </r>
  </si>
  <si>
    <r>
      <t>E</t>
    </r>
    <r>
      <rPr>
        <vertAlign val="subscript"/>
        <sz val="12"/>
        <color indexed="8"/>
        <rFont val="Palatino Linotype"/>
        <family val="1"/>
      </rPr>
      <t>c</t>
    </r>
    <r>
      <rPr>
        <vertAlign val="superscript"/>
        <sz val="12"/>
        <color indexed="8"/>
        <rFont val="Palatino Linotype"/>
        <family val="1"/>
      </rPr>
      <t>k=2</t>
    </r>
    <r>
      <rPr>
        <sz val="12"/>
        <color indexed="8"/>
        <rFont val="Palatino Linotype"/>
        <family val="1"/>
      </rPr>
      <t>(T</t>
    </r>
    <r>
      <rPr>
        <vertAlign val="subscript"/>
        <sz val="12"/>
        <color indexed="8"/>
        <rFont val="Palatino Linotype"/>
        <family val="1"/>
      </rPr>
      <t>j</t>
    </r>
    <r>
      <rPr>
        <sz val="12"/>
        <color indexed="8"/>
        <rFont val="Palatino Linotype"/>
        <family val="1"/>
      </rPr>
      <t>)</t>
    </r>
  </si>
  <si>
    <r>
      <t>PLF</t>
    </r>
    <r>
      <rPr>
        <vertAlign val="subscript"/>
        <sz val="12"/>
        <color indexed="8"/>
        <rFont val="Palatino Linotype"/>
        <family val="1"/>
      </rPr>
      <t>j</t>
    </r>
  </si>
  <si>
    <r>
      <t>e</t>
    </r>
    <r>
      <rPr>
        <vertAlign val="subscript"/>
        <sz val="12"/>
        <color indexed="8"/>
        <rFont val="Palatino Linotype"/>
        <family val="1"/>
      </rPr>
      <t>c</t>
    </r>
    <r>
      <rPr>
        <sz val="12"/>
        <color indexed="8"/>
        <rFont val="Palatino Linotype"/>
        <family val="1"/>
      </rPr>
      <t>(T</t>
    </r>
    <r>
      <rPr>
        <vertAlign val="subscript"/>
        <sz val="12"/>
        <color indexed="8"/>
        <rFont val="Palatino Linotype"/>
        <family val="1"/>
      </rPr>
      <t>j</t>
    </r>
    <r>
      <rPr>
        <sz val="12"/>
        <color indexed="8"/>
        <rFont val="Palatino Linotype"/>
        <family val="1"/>
      </rPr>
      <t>)/N</t>
    </r>
  </si>
  <si>
    <r>
      <t>E</t>
    </r>
    <r>
      <rPr>
        <vertAlign val="subscript"/>
        <sz val="12"/>
        <color indexed="8"/>
        <rFont val="Palatino Linotype"/>
        <family val="1"/>
      </rPr>
      <t>c</t>
    </r>
    <r>
      <rPr>
        <vertAlign val="superscript"/>
        <sz val="12"/>
        <color indexed="8"/>
        <rFont val="Palatino Linotype"/>
        <family val="1"/>
      </rPr>
      <t>k=v</t>
    </r>
    <r>
      <rPr>
        <sz val="12"/>
        <color indexed="8"/>
        <rFont val="Palatino Linotype"/>
        <family val="1"/>
      </rPr>
      <t>(T</t>
    </r>
    <r>
      <rPr>
        <vertAlign val="subscript"/>
        <sz val="12"/>
        <color indexed="8"/>
        <rFont val="Palatino Linotype"/>
        <family val="1"/>
      </rPr>
      <t>j</t>
    </r>
    <r>
      <rPr>
        <sz val="12"/>
        <color indexed="8"/>
        <rFont val="Palatino Linotype"/>
        <family val="1"/>
      </rPr>
      <t>)</t>
    </r>
  </si>
  <si>
    <r>
      <t>q</t>
    </r>
    <r>
      <rPr>
        <vertAlign val="subscript"/>
        <sz val="12"/>
        <color indexed="8"/>
        <rFont val="Palatino Linotype"/>
        <family val="1"/>
      </rPr>
      <t>c</t>
    </r>
    <r>
      <rPr>
        <sz val="12"/>
        <color indexed="8"/>
        <rFont val="Palatino Linotype"/>
        <family val="1"/>
      </rPr>
      <t>(T</t>
    </r>
    <r>
      <rPr>
        <vertAlign val="subscript"/>
        <sz val="12"/>
        <color indexed="8"/>
        <rFont val="Palatino Linotype"/>
        <family val="1"/>
      </rPr>
      <t>j</t>
    </r>
    <r>
      <rPr>
        <sz val="12"/>
        <color indexed="8"/>
        <rFont val="Palatino Linotype"/>
        <family val="1"/>
      </rPr>
      <t>)/N</t>
    </r>
  </si>
  <si>
    <r>
      <t>EER</t>
    </r>
    <r>
      <rPr>
        <vertAlign val="superscript"/>
        <sz val="12"/>
        <color indexed="8"/>
        <rFont val="Palatino Linotype"/>
        <family val="1"/>
      </rPr>
      <t>k=1</t>
    </r>
    <r>
      <rPr>
        <sz val="12"/>
        <color indexed="8"/>
        <rFont val="Palatino Linotype"/>
        <family val="1"/>
      </rPr>
      <t>(T</t>
    </r>
    <r>
      <rPr>
        <vertAlign val="subscript"/>
        <sz val="12"/>
        <color indexed="8"/>
        <rFont val="Palatino Linotype"/>
        <family val="1"/>
      </rPr>
      <t>j</t>
    </r>
    <r>
      <rPr>
        <sz val="12"/>
        <color indexed="8"/>
        <rFont val="Palatino Linotype"/>
        <family val="1"/>
      </rPr>
      <t>)</t>
    </r>
  </si>
  <si>
    <r>
      <t>EER</t>
    </r>
    <r>
      <rPr>
        <vertAlign val="superscript"/>
        <sz val="12"/>
        <color indexed="8"/>
        <rFont val="Palatino Linotype"/>
        <family val="1"/>
      </rPr>
      <t>k=2</t>
    </r>
    <r>
      <rPr>
        <sz val="12"/>
        <color indexed="8"/>
        <rFont val="Palatino Linotype"/>
        <family val="1"/>
      </rPr>
      <t>(T</t>
    </r>
    <r>
      <rPr>
        <vertAlign val="subscript"/>
        <sz val="12"/>
        <color indexed="8"/>
        <rFont val="Palatino Linotype"/>
        <family val="1"/>
      </rPr>
      <t>j</t>
    </r>
    <r>
      <rPr>
        <sz val="12"/>
        <color indexed="8"/>
        <rFont val="Palatino Linotype"/>
        <family val="1"/>
      </rPr>
      <t>)</t>
    </r>
  </si>
  <si>
    <r>
      <t>EER</t>
    </r>
    <r>
      <rPr>
        <vertAlign val="superscript"/>
        <sz val="12"/>
        <color indexed="8"/>
        <rFont val="Palatino Linotype"/>
        <family val="1"/>
      </rPr>
      <t>k=v</t>
    </r>
    <r>
      <rPr>
        <sz val="12"/>
        <color indexed="8"/>
        <rFont val="Palatino Linotype"/>
        <family val="1"/>
      </rPr>
      <t>(T</t>
    </r>
    <r>
      <rPr>
        <vertAlign val="subscript"/>
        <sz val="12"/>
        <color indexed="8"/>
        <rFont val="Palatino Linotype"/>
        <family val="1"/>
      </rPr>
      <t>j</t>
    </r>
    <r>
      <rPr>
        <sz val="12"/>
        <color indexed="8"/>
        <rFont val="Palatino Linotype"/>
        <family val="1"/>
      </rPr>
      <t>)</t>
    </r>
  </si>
  <si>
    <r>
      <t>EER</t>
    </r>
    <r>
      <rPr>
        <b/>
        <vertAlign val="superscript"/>
        <sz val="12"/>
        <color indexed="8"/>
        <rFont val="Palatino Linotype"/>
        <family val="1"/>
      </rPr>
      <t>k=i</t>
    </r>
    <r>
      <rPr>
        <b/>
        <sz val="12"/>
        <color indexed="8"/>
        <rFont val="Palatino Linotype"/>
        <family val="1"/>
      </rPr>
      <t>(T</t>
    </r>
    <r>
      <rPr>
        <b/>
        <vertAlign val="subscript"/>
        <sz val="12"/>
        <color indexed="8"/>
        <rFont val="Palatino Linotype"/>
        <family val="1"/>
      </rPr>
      <t>j</t>
    </r>
    <r>
      <rPr>
        <b/>
        <sz val="12"/>
        <color indexed="8"/>
        <rFont val="Palatino Linotype"/>
        <family val="1"/>
      </rPr>
      <t>)</t>
    </r>
  </si>
  <si>
    <r>
      <t>E</t>
    </r>
    <r>
      <rPr>
        <vertAlign val="subscript"/>
        <sz val="12"/>
        <color indexed="8"/>
        <rFont val="Palatino Linotype"/>
        <family val="1"/>
      </rPr>
      <t>c</t>
    </r>
    <r>
      <rPr>
        <vertAlign val="superscript"/>
        <sz val="12"/>
        <color indexed="8"/>
        <rFont val="Palatino Linotype"/>
        <family val="1"/>
      </rPr>
      <t>k=i</t>
    </r>
    <r>
      <rPr>
        <sz val="12"/>
        <color indexed="8"/>
        <rFont val="Palatino Linotype"/>
        <family val="1"/>
      </rPr>
      <t>(Tj)</t>
    </r>
  </si>
  <si>
    <r>
      <t>Q</t>
    </r>
    <r>
      <rPr>
        <vertAlign val="subscript"/>
        <sz val="12"/>
        <color indexed="8"/>
        <rFont val="Palatino Linotype"/>
        <family val="1"/>
      </rPr>
      <t>h</t>
    </r>
    <r>
      <rPr>
        <vertAlign val="superscript"/>
        <sz val="12"/>
        <color indexed="8"/>
        <rFont val="Palatino Linotype"/>
        <family val="1"/>
      </rPr>
      <t>k=1</t>
    </r>
    <r>
      <rPr>
        <sz val="12"/>
        <color indexed="8"/>
        <rFont val="Palatino Linotype"/>
        <family val="1"/>
      </rPr>
      <t>(T</t>
    </r>
    <r>
      <rPr>
        <vertAlign val="subscript"/>
        <sz val="12"/>
        <color indexed="8"/>
        <rFont val="Palatino Linotype"/>
        <family val="1"/>
      </rPr>
      <t>j</t>
    </r>
    <r>
      <rPr>
        <sz val="12"/>
        <color indexed="8"/>
        <rFont val="Palatino Linotype"/>
        <family val="1"/>
      </rPr>
      <t>)</t>
    </r>
  </si>
  <si>
    <r>
      <t>Q</t>
    </r>
    <r>
      <rPr>
        <vertAlign val="subscript"/>
        <sz val="12"/>
        <color indexed="8"/>
        <rFont val="Palatino Linotype"/>
        <family val="1"/>
      </rPr>
      <t>h</t>
    </r>
    <r>
      <rPr>
        <vertAlign val="superscript"/>
        <sz val="12"/>
        <color indexed="8"/>
        <rFont val="Palatino Linotype"/>
        <family val="1"/>
      </rPr>
      <t>k=v</t>
    </r>
    <r>
      <rPr>
        <sz val="12"/>
        <color indexed="8"/>
        <rFont val="Palatino Linotype"/>
        <family val="1"/>
      </rPr>
      <t>(T</t>
    </r>
    <r>
      <rPr>
        <vertAlign val="subscript"/>
        <sz val="12"/>
        <color indexed="8"/>
        <rFont val="Palatino Linotype"/>
        <family val="1"/>
      </rPr>
      <t>j</t>
    </r>
    <r>
      <rPr>
        <sz val="12"/>
        <color indexed="8"/>
        <rFont val="Palatino Linotype"/>
        <family val="1"/>
      </rPr>
      <t>)</t>
    </r>
  </si>
  <si>
    <r>
      <t>Q</t>
    </r>
    <r>
      <rPr>
        <vertAlign val="subscript"/>
        <sz val="12"/>
        <color indexed="8"/>
        <rFont val="Palatino Linotype"/>
        <family val="1"/>
      </rPr>
      <t>h</t>
    </r>
    <r>
      <rPr>
        <vertAlign val="superscript"/>
        <sz val="12"/>
        <color indexed="8"/>
        <rFont val="Palatino Linotype"/>
        <family val="1"/>
      </rPr>
      <t>k=2</t>
    </r>
    <r>
      <rPr>
        <sz val="12"/>
        <color indexed="8"/>
        <rFont val="Palatino Linotype"/>
        <family val="1"/>
      </rPr>
      <t>(T</t>
    </r>
    <r>
      <rPr>
        <vertAlign val="subscript"/>
        <sz val="12"/>
        <color indexed="8"/>
        <rFont val="Palatino Linotype"/>
        <family val="1"/>
      </rPr>
      <t>j</t>
    </r>
    <r>
      <rPr>
        <sz val="12"/>
        <color indexed="8"/>
        <rFont val="Palatino Linotype"/>
        <family val="1"/>
      </rPr>
      <t>)</t>
    </r>
  </si>
  <si>
    <r>
      <t>E</t>
    </r>
    <r>
      <rPr>
        <vertAlign val="subscript"/>
        <sz val="12"/>
        <color indexed="8"/>
        <rFont val="Palatino Linotype"/>
        <family val="1"/>
      </rPr>
      <t>h</t>
    </r>
    <r>
      <rPr>
        <vertAlign val="superscript"/>
        <sz val="12"/>
        <color indexed="8"/>
        <rFont val="Palatino Linotype"/>
        <family val="1"/>
      </rPr>
      <t>k=1</t>
    </r>
    <r>
      <rPr>
        <sz val="12"/>
        <color indexed="8"/>
        <rFont val="Palatino Linotype"/>
        <family val="1"/>
      </rPr>
      <t>(T</t>
    </r>
    <r>
      <rPr>
        <vertAlign val="subscript"/>
        <sz val="12"/>
        <color indexed="8"/>
        <rFont val="Palatino Linotype"/>
        <family val="1"/>
      </rPr>
      <t>j</t>
    </r>
    <r>
      <rPr>
        <sz val="12"/>
        <color indexed="8"/>
        <rFont val="Palatino Linotype"/>
        <family val="1"/>
      </rPr>
      <t>)</t>
    </r>
  </si>
  <si>
    <r>
      <t>E</t>
    </r>
    <r>
      <rPr>
        <vertAlign val="subscript"/>
        <sz val="12"/>
        <color indexed="8"/>
        <rFont val="Palatino Linotype"/>
        <family val="1"/>
      </rPr>
      <t>h</t>
    </r>
    <r>
      <rPr>
        <vertAlign val="superscript"/>
        <sz val="12"/>
        <color indexed="8"/>
        <rFont val="Palatino Linotype"/>
        <family val="1"/>
      </rPr>
      <t>k=v</t>
    </r>
    <r>
      <rPr>
        <sz val="12"/>
        <color indexed="8"/>
        <rFont val="Palatino Linotype"/>
        <family val="1"/>
      </rPr>
      <t>(T</t>
    </r>
    <r>
      <rPr>
        <vertAlign val="subscript"/>
        <sz val="12"/>
        <color indexed="8"/>
        <rFont val="Palatino Linotype"/>
        <family val="1"/>
      </rPr>
      <t>j</t>
    </r>
    <r>
      <rPr>
        <sz val="12"/>
        <color indexed="8"/>
        <rFont val="Palatino Linotype"/>
        <family val="1"/>
      </rPr>
      <t>)</t>
    </r>
  </si>
  <si>
    <r>
      <t>E</t>
    </r>
    <r>
      <rPr>
        <vertAlign val="subscript"/>
        <sz val="12"/>
        <color indexed="8"/>
        <rFont val="Palatino Linotype"/>
        <family val="1"/>
      </rPr>
      <t>h</t>
    </r>
    <r>
      <rPr>
        <vertAlign val="superscript"/>
        <sz val="12"/>
        <color indexed="8"/>
        <rFont val="Palatino Linotype"/>
        <family val="1"/>
      </rPr>
      <t>k=2</t>
    </r>
    <r>
      <rPr>
        <sz val="12"/>
        <color indexed="8"/>
        <rFont val="Palatino Linotype"/>
        <family val="1"/>
      </rPr>
      <t>(T</t>
    </r>
    <r>
      <rPr>
        <vertAlign val="subscript"/>
        <sz val="12"/>
        <color indexed="8"/>
        <rFont val="Palatino Linotype"/>
        <family val="1"/>
      </rPr>
      <t>j</t>
    </r>
    <r>
      <rPr>
        <sz val="12"/>
        <color indexed="8"/>
        <rFont val="Palatino Linotype"/>
        <family val="1"/>
      </rPr>
      <t>)</t>
    </r>
  </si>
  <si>
    <r>
      <t>E</t>
    </r>
    <r>
      <rPr>
        <vertAlign val="subscript"/>
        <sz val="12"/>
        <color indexed="8"/>
        <rFont val="Palatino Linotype"/>
        <family val="1"/>
      </rPr>
      <t>h</t>
    </r>
    <r>
      <rPr>
        <vertAlign val="superscript"/>
        <sz val="12"/>
        <color indexed="8"/>
        <rFont val="Palatino Linotype"/>
        <family val="1"/>
      </rPr>
      <t>k=i</t>
    </r>
    <r>
      <rPr>
        <sz val="12"/>
        <color indexed="8"/>
        <rFont val="Palatino Linotype"/>
        <family val="1"/>
      </rPr>
      <t>(T</t>
    </r>
    <r>
      <rPr>
        <vertAlign val="subscript"/>
        <sz val="12"/>
        <color indexed="8"/>
        <rFont val="Palatino Linotype"/>
        <family val="1"/>
      </rPr>
      <t>j</t>
    </r>
    <r>
      <rPr>
        <sz val="12"/>
        <color indexed="8"/>
        <rFont val="Palatino Linotype"/>
        <family val="1"/>
      </rPr>
      <t>)</t>
    </r>
  </si>
  <si>
    <r>
      <t>δ(T</t>
    </r>
    <r>
      <rPr>
        <vertAlign val="subscript"/>
        <sz val="12"/>
        <color indexed="8"/>
        <rFont val="Palatino Linotype"/>
        <family val="1"/>
      </rPr>
      <t>j</t>
    </r>
    <r>
      <rPr>
        <sz val="12"/>
        <color indexed="8"/>
        <rFont val="Palatino Linotype"/>
        <family val="1"/>
      </rPr>
      <t>)</t>
    </r>
  </si>
  <si>
    <r>
      <t>e</t>
    </r>
    <r>
      <rPr>
        <vertAlign val="subscript"/>
        <sz val="12"/>
        <color indexed="8"/>
        <rFont val="Palatino Linotype"/>
        <family val="1"/>
      </rPr>
      <t>h</t>
    </r>
    <r>
      <rPr>
        <sz val="12"/>
        <color indexed="8"/>
        <rFont val="Palatino Linotype"/>
        <family val="1"/>
      </rPr>
      <t>(T</t>
    </r>
    <r>
      <rPr>
        <vertAlign val="subscript"/>
        <sz val="12"/>
        <color indexed="8"/>
        <rFont val="Palatino Linotype"/>
        <family val="1"/>
      </rPr>
      <t>j</t>
    </r>
    <r>
      <rPr>
        <sz val="12"/>
        <color indexed="8"/>
        <rFont val="Palatino Linotype"/>
        <family val="1"/>
      </rPr>
      <t>)/N</t>
    </r>
  </si>
  <si>
    <r>
      <t>RH(T</t>
    </r>
    <r>
      <rPr>
        <vertAlign val="subscript"/>
        <sz val="12"/>
        <color indexed="8"/>
        <rFont val="Palatino Linotype"/>
        <family val="1"/>
      </rPr>
      <t>j</t>
    </r>
    <r>
      <rPr>
        <sz val="12"/>
        <color indexed="8"/>
        <rFont val="Palatino Linotype"/>
        <family val="1"/>
      </rPr>
      <t>)/N</t>
    </r>
  </si>
  <si>
    <r>
      <t>BL(T</t>
    </r>
    <r>
      <rPr>
        <vertAlign val="subscript"/>
        <sz val="12"/>
        <color indexed="8"/>
        <rFont val="Palatino Linotype"/>
        <family val="1"/>
      </rPr>
      <t>j</t>
    </r>
    <r>
      <rPr>
        <sz val="12"/>
        <color indexed="8"/>
        <rFont val="Palatino Linotype"/>
        <family val="1"/>
      </rPr>
      <t>)*n</t>
    </r>
    <r>
      <rPr>
        <vertAlign val="subscript"/>
        <sz val="12"/>
        <color indexed="8"/>
        <rFont val="Palatino Linotype"/>
        <family val="1"/>
      </rPr>
      <t>j</t>
    </r>
    <r>
      <rPr>
        <sz val="12"/>
        <color indexed="8"/>
        <rFont val="Palatino Linotype"/>
        <family val="1"/>
      </rPr>
      <t>/N</t>
    </r>
  </si>
  <si>
    <r>
      <t>F</t>
    </r>
    <r>
      <rPr>
        <vertAlign val="subscript"/>
        <sz val="12"/>
        <color indexed="8"/>
        <rFont val="Palatino Linotype"/>
        <family val="1"/>
      </rPr>
      <t>def</t>
    </r>
  </si>
  <si>
    <r>
      <t>COP</t>
    </r>
    <r>
      <rPr>
        <b/>
        <vertAlign val="superscript"/>
        <sz val="12"/>
        <color indexed="8"/>
        <rFont val="Palatino Linotype"/>
        <family val="1"/>
      </rPr>
      <t>k=i</t>
    </r>
    <r>
      <rPr>
        <b/>
        <sz val="12"/>
        <color indexed="8"/>
        <rFont val="Palatino Linotype"/>
        <family val="1"/>
      </rPr>
      <t>(T</t>
    </r>
    <r>
      <rPr>
        <b/>
        <vertAlign val="subscript"/>
        <sz val="12"/>
        <color indexed="8"/>
        <rFont val="Palatino Linotype"/>
        <family val="1"/>
      </rPr>
      <t>j</t>
    </r>
    <r>
      <rPr>
        <b/>
        <sz val="12"/>
        <color indexed="8"/>
        <rFont val="Palatino Linotype"/>
        <family val="1"/>
      </rPr>
      <t>)</t>
    </r>
  </si>
  <si>
    <r>
      <t>COP</t>
    </r>
    <r>
      <rPr>
        <vertAlign val="superscript"/>
        <sz val="12"/>
        <color indexed="8"/>
        <rFont val="Palatino Linotype"/>
        <family val="1"/>
      </rPr>
      <t>k=1</t>
    </r>
    <r>
      <rPr>
        <sz val="12"/>
        <color indexed="8"/>
        <rFont val="Palatino Linotype"/>
        <family val="1"/>
      </rPr>
      <t>(T</t>
    </r>
    <r>
      <rPr>
        <vertAlign val="subscript"/>
        <sz val="12"/>
        <color indexed="8"/>
        <rFont val="Palatino Linotype"/>
        <family val="1"/>
      </rPr>
      <t>j</t>
    </r>
    <r>
      <rPr>
        <sz val="12"/>
        <color indexed="8"/>
        <rFont val="Palatino Linotype"/>
        <family val="1"/>
      </rPr>
      <t>)</t>
    </r>
  </si>
  <si>
    <r>
      <t>COP</t>
    </r>
    <r>
      <rPr>
        <vertAlign val="superscript"/>
        <sz val="12"/>
        <color indexed="8"/>
        <rFont val="Palatino Linotype"/>
        <family val="1"/>
      </rPr>
      <t>k=v</t>
    </r>
    <r>
      <rPr>
        <sz val="12"/>
        <color indexed="8"/>
        <rFont val="Palatino Linotype"/>
        <family val="1"/>
      </rPr>
      <t>(T</t>
    </r>
    <r>
      <rPr>
        <vertAlign val="subscript"/>
        <sz val="12"/>
        <color indexed="8"/>
        <rFont val="Palatino Linotype"/>
        <family val="1"/>
      </rPr>
      <t>j</t>
    </r>
    <r>
      <rPr>
        <sz val="12"/>
        <color indexed="8"/>
        <rFont val="Palatino Linotype"/>
        <family val="1"/>
      </rPr>
      <t>)</t>
    </r>
  </si>
  <si>
    <r>
      <t>COP</t>
    </r>
    <r>
      <rPr>
        <vertAlign val="superscript"/>
        <sz val="12"/>
        <color indexed="8"/>
        <rFont val="Palatino Linotype"/>
        <family val="1"/>
      </rPr>
      <t>k=2</t>
    </r>
    <r>
      <rPr>
        <sz val="12"/>
        <color indexed="8"/>
        <rFont val="Palatino Linotype"/>
        <family val="1"/>
      </rPr>
      <t>(T</t>
    </r>
    <r>
      <rPr>
        <vertAlign val="subscript"/>
        <sz val="12"/>
        <color indexed="8"/>
        <rFont val="Palatino Linotype"/>
        <family val="1"/>
      </rPr>
      <t>j</t>
    </r>
    <r>
      <rPr>
        <sz val="12"/>
        <color indexed="8"/>
        <rFont val="Palatino Linotype"/>
        <family val="1"/>
      </rPr>
      <t>)</t>
    </r>
  </si>
  <si>
    <t>DUCTED OUTDOOR AIR TESTS</t>
  </si>
  <si>
    <t>Outdoor Fan Type</t>
  </si>
  <si>
    <t>Was the outdoor air enthalpy used as a secondary test method?</t>
  </si>
  <si>
    <t>Options</t>
  </si>
  <si>
    <t>Indoor Fan Type</t>
  </si>
  <si>
    <t>Durations</t>
  </si>
  <si>
    <t>Product_Types</t>
  </si>
  <si>
    <t>Product_Subtypes_AC</t>
  </si>
  <si>
    <t>Product_Subtypes_HP</t>
  </si>
  <si>
    <t>Compressor_Types</t>
  </si>
  <si>
    <t>Fan_Types</t>
  </si>
  <si>
    <t>Secondary_Test_Methods</t>
  </si>
  <si>
    <t>TP_Options</t>
  </si>
  <si>
    <t>H1_Types</t>
  </si>
  <si>
    <t>Regions</t>
  </si>
  <si>
    <t>Controls_Types</t>
  </si>
  <si>
    <t>Refrigerant_Types</t>
  </si>
  <si>
    <t>Expansion_Device_Setups</t>
  </si>
  <si>
    <t xml:space="preserve">Indoor Fan Type </t>
  </si>
  <si>
    <t>ID_Fan_Types</t>
  </si>
  <si>
    <t>Coil-Only</t>
  </si>
  <si>
    <t>Name</t>
  </si>
  <si>
    <t>Product Reported Fan Time Delay (for Coil-Only):</t>
  </si>
  <si>
    <t>sec</t>
  </si>
  <si>
    <t xml:space="preserve">Was the certified fan time delay used? </t>
  </si>
  <si>
    <t>Yes_No_NA</t>
  </si>
  <si>
    <t>H0-1 Test</t>
  </si>
  <si>
    <t>Off Mode Test</t>
  </si>
  <si>
    <t>Compressor</t>
  </si>
  <si>
    <t>Outdoor Fan</t>
  </si>
  <si>
    <t>Optional H0C-1 Test</t>
  </si>
  <si>
    <t>F1 Test</t>
  </si>
  <si>
    <t>Optional G1 Test</t>
  </si>
  <si>
    <t>Optional I1 Test</t>
  </si>
  <si>
    <t>A Tests</t>
  </si>
  <si>
    <t>B Tests</t>
  </si>
  <si>
    <t>Optional C Tests</t>
  </si>
  <si>
    <t>Optional H1C Tests</t>
  </si>
  <si>
    <t>Optional D Tests</t>
  </si>
  <si>
    <t>H1 Tests</t>
  </si>
  <si>
    <t>H2 Tests</t>
  </si>
  <si>
    <t>H3 Tests</t>
  </si>
  <si>
    <t>1st Test</t>
  </si>
  <si>
    <t>2nd Test</t>
  </si>
  <si>
    <t>3rd Test</t>
  </si>
  <si>
    <t>A2</t>
  </si>
  <si>
    <t>-</t>
  </si>
  <si>
    <t>A1</t>
  </si>
  <si>
    <t>B2</t>
  </si>
  <si>
    <t>B1</t>
  </si>
  <si>
    <t>Ev</t>
  </si>
  <si>
    <t>F1</t>
  </si>
  <si>
    <t>H0-1</t>
  </si>
  <si>
    <t>H2</t>
  </si>
  <si>
    <t>H2-2</t>
  </si>
  <si>
    <t>H2-V</t>
  </si>
  <si>
    <t>H2-1</t>
  </si>
  <si>
    <t>H3</t>
  </si>
  <si>
    <t>H3-2</t>
  </si>
  <si>
    <t>H3-1</t>
  </si>
  <si>
    <t>Indoor 
Fan</t>
  </si>
  <si>
    <t>Optional C</t>
  </si>
  <si>
    <t>Optional C1</t>
  </si>
  <si>
    <t>Optional C2</t>
  </si>
  <si>
    <t>Optional D</t>
  </si>
  <si>
    <t>Optional D1</t>
  </si>
  <si>
    <t>Optional D2</t>
  </si>
  <si>
    <t>Optional G1</t>
  </si>
  <si>
    <t>Optional I1</t>
  </si>
  <si>
    <t>Optional H1-2</t>
  </si>
  <si>
    <t>Optional H2-2</t>
  </si>
  <si>
    <t>Optional H2-1</t>
  </si>
  <si>
    <t>Optional H1C-1</t>
  </si>
  <si>
    <t>Optional H1C-2</t>
  </si>
  <si>
    <t>Optional H0C-1</t>
  </si>
  <si>
    <t>Column Lookup</t>
  </si>
  <si>
    <t>Row Lookup</t>
  </si>
  <si>
    <t>Relevent Tests</t>
  </si>
  <si>
    <t>Relevent Test</t>
  </si>
  <si>
    <t>Note: these names must match the tab names exactly</t>
  </si>
  <si>
    <t>HIDE</t>
  </si>
  <si>
    <t xml:space="preserve"> </t>
  </si>
  <si>
    <t>Optional H1C</t>
  </si>
  <si>
    <t>Parameter</t>
  </si>
  <si>
    <t>NOTE: This is a copy, sign-off is done in the 'Report Sign-Off Block' tab</t>
  </si>
  <si>
    <t>NOT APPLICABLE</t>
  </si>
  <si>
    <t>Duration of the OFF/ON intervals</t>
  </si>
  <si>
    <t>in. WC</t>
  </si>
  <si>
    <t>seconds</t>
  </si>
  <si>
    <t>Indoor Nozzle Pressure Delta value at 15 second after airflow initiation 
(see  section 3.5.c requirement in Appendix M)</t>
  </si>
  <si>
    <t>The data below is reported starting how many seconds after airflow initiation? 
(see requirements in footnotes 2 and 5 of Table 10 in Appendix M)</t>
  </si>
  <si>
    <t>Test Name</t>
  </si>
  <si>
    <t>Test order</t>
  </si>
  <si>
    <t>Only Test</t>
  </si>
  <si>
    <t>Relevant Test</t>
  </si>
  <si>
    <t>The data below is reported starting how many seconds after airflow initiation? 
(see requirements in footnotes 2 and 4 of Table 17 in Appendix M)</t>
  </si>
  <si>
    <t>Test Matrix</t>
  </si>
  <si>
    <t xml:space="preserve">Summary of all tests for given equipment configuration </t>
  </si>
  <si>
    <t>Is Comp speed of H1-N test same as that of H1-2/H2-2/H3-2 tests ?</t>
  </si>
  <si>
    <t>Compressor Speed (RPM/Hz)</t>
  </si>
  <si>
    <t>Was the optional H1-2 test conducted ?</t>
  </si>
  <si>
    <t>May be required or optional</t>
  </si>
  <si>
    <t>Tested total System Power (Watts)</t>
  </si>
  <si>
    <t>Total System Power for Analysis (Watts)</t>
  </si>
  <si>
    <t>(CSF)</t>
  </si>
  <si>
    <t>(PSF)</t>
  </si>
  <si>
    <t>Capacity Slope Factor</t>
  </si>
  <si>
    <t>Power Slope Factor</t>
  </si>
  <si>
    <t>57 </t>
  </si>
  <si>
    <t>Step 6-16</t>
  </si>
  <si>
    <t>H4</t>
  </si>
  <si>
    <t>Optional H4</t>
  </si>
  <si>
    <t>Optional H4-2</t>
  </si>
  <si>
    <t>H4 Test</t>
  </si>
  <si>
    <t>Optional H4 Test</t>
  </si>
  <si>
    <r>
      <t>H4</t>
    </r>
    <r>
      <rPr>
        <vertAlign val="subscript"/>
        <sz val="12"/>
        <color indexed="8"/>
        <rFont val="Palatino Linotype"/>
        <family val="1"/>
      </rPr>
      <t>2</t>
    </r>
    <r>
      <rPr>
        <sz val="12"/>
        <color indexed="8"/>
        <rFont val="Palatino Linotype"/>
        <family val="1"/>
      </rPr>
      <t xml:space="preserve"> Test</t>
    </r>
  </si>
  <si>
    <t>H4-2</t>
  </si>
  <si>
    <t>Minimum-Speed-Limiting Variable-Speed Heat Pump?</t>
  </si>
  <si>
    <t>Was the 5°F ambient temperature heating test (H4) conducted for compliance?</t>
  </si>
  <si>
    <t xml:space="preserve"> Heating Load Line Equation Slope Factor, C</t>
  </si>
  <si>
    <t xml:space="preserve"> Variable-speed Slope Factor, Cvs</t>
  </si>
  <si>
    <t>Zero-Load Temperature, Tzl</t>
  </si>
  <si>
    <t>SEER2</t>
  </si>
  <si>
    <t>HSPF2</t>
  </si>
  <si>
    <t>Product Reported SEER2:</t>
  </si>
  <si>
    <t>Design Heating Requirement (DHR) for HSPF2</t>
  </si>
  <si>
    <t xml:space="preserve">Full load Cooling Capacity </t>
  </si>
  <si>
    <t>Full load Heating Capacity</t>
  </si>
  <si>
    <t>Appendix M1 revised as of July 13, 2017</t>
  </si>
  <si>
    <t>EER2a</t>
  </si>
  <si>
    <t>Product Reported EER2:</t>
  </si>
  <si>
    <t xml:space="preserve">Product Reported HSPF2: </t>
  </si>
  <si>
    <t>EER2a Results</t>
  </si>
  <si>
    <t>v1.0</t>
  </si>
  <si>
    <t>For DOE Testing: Appendix M1 to Subpart B of Part 430—Uniform Test Method for Measuring the Energy Consumption of Central Air Conditioners and Heat Pumps</t>
  </si>
  <si>
    <t xml:space="preserve">Residential Central Air Conditioners and Heat Pumps_M1  </t>
  </si>
  <si>
    <t>v1.1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</si>
</sst>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00"/>
    <numFmt numFmtId="166" formatCode="0.0%"/>
  </numFmts>
  <fonts count="67" x14ac:knownFonts="1">
    <font>
      <sz val="11"/>
      <color theme="1"/>
      <name val="Calibri"/>
      <family val="2"/>
      <scheme val="minor"/>
    </font>
    <font>
      <sz val="10"/>
      <name val="Arial"/>
      <family val="2"/>
    </font>
    <font>
      <b/>
      <sz val="11"/>
      <name val="Palatino Linotype"/>
      <family val="2"/>
    </font>
    <font>
      <sz val="11"/>
      <color indexed="8"/>
      <name val="Palatino Linotype"/>
      <family val="1"/>
    </font>
    <font>
      <b/>
      <sz val="11"/>
      <color indexed="8"/>
      <name val="Palatino Linotype"/>
      <family val="1"/>
    </font>
    <font>
      <sz val="11"/>
      <color indexed="9"/>
      <name val="Palatino Linotype"/>
      <family val="1"/>
    </font>
    <font>
      <sz val="11"/>
      <name val="Palatino Linotype"/>
      <family val="2"/>
    </font>
    <font>
      <i/>
      <sz val="11"/>
      <color indexed="57"/>
      <name val="Palatino Linotype"/>
      <family val="2"/>
    </font>
    <font>
      <sz val="11"/>
      <color indexed="10"/>
      <name val="Palatino Linotype"/>
      <family val="1"/>
    </font>
    <font>
      <sz val="11"/>
      <name val="Palatino Linotype"/>
      <family val="1"/>
    </font>
    <font>
      <b/>
      <sz val="11"/>
      <name val="Palatino Linotype"/>
      <family val="1"/>
    </font>
    <font>
      <b/>
      <sz val="12"/>
      <color indexed="8"/>
      <name val="Palatino Linotype"/>
      <family val="1"/>
    </font>
    <font>
      <b/>
      <i/>
      <sz val="11"/>
      <color indexed="8"/>
      <name val="Palatino Linotype"/>
      <family val="1"/>
    </font>
    <font>
      <sz val="13"/>
      <color indexed="8"/>
      <name val="Palatino Linotype"/>
      <family val="1"/>
    </font>
    <font>
      <i/>
      <sz val="12"/>
      <color indexed="8"/>
      <name val="Palatino Linotype"/>
      <family val="1"/>
    </font>
    <font>
      <sz val="12"/>
      <color indexed="8"/>
      <name val="Palatino Linotype"/>
      <family val="1"/>
    </font>
    <font>
      <u/>
      <sz val="12"/>
      <color indexed="12"/>
      <name val="Palatino Linotype"/>
      <family val="1"/>
    </font>
    <font>
      <i/>
      <sz val="12"/>
      <color indexed="10"/>
      <name val="Palatino Linotype"/>
      <family val="1"/>
    </font>
    <font>
      <b/>
      <sz val="12"/>
      <name val="Palatino Linotype"/>
      <family val="1"/>
    </font>
    <font>
      <sz val="12"/>
      <name val="Palatino Linotype"/>
      <family val="1"/>
    </font>
    <font>
      <sz val="12"/>
      <color indexed="9"/>
      <name val="Palatino Linotype"/>
      <family val="1"/>
    </font>
    <font>
      <b/>
      <sz val="11"/>
      <color indexed="9"/>
      <name val="Palatino Linotype"/>
      <family val="1"/>
    </font>
    <font>
      <b/>
      <sz val="14"/>
      <name val="Palatino Linotype"/>
      <family val="1"/>
    </font>
    <font>
      <sz val="11"/>
      <color indexed="13"/>
      <name val="Palatino Linotype"/>
      <family val="1"/>
    </font>
    <font>
      <u/>
      <sz val="11"/>
      <color indexed="12"/>
      <name val="Palatino Linotype"/>
      <family val="1"/>
    </font>
    <font>
      <sz val="10"/>
      <name val="Palatino Linotype"/>
      <family val="1"/>
    </font>
    <font>
      <i/>
      <sz val="11"/>
      <color indexed="8"/>
      <name val="Palatino Linotype"/>
      <family val="1"/>
    </font>
    <font>
      <sz val="8"/>
      <name val="Calibri"/>
      <family val="2"/>
    </font>
    <font>
      <sz val="11"/>
      <color theme="1"/>
      <name val="Calibri"/>
      <family val="2"/>
      <scheme val="minor"/>
    </font>
    <font>
      <sz val="11"/>
      <color theme="0"/>
      <name val="Calibri"/>
      <family val="2"/>
      <scheme val="minor"/>
    </font>
    <font>
      <sz val="11"/>
      <color theme="0"/>
      <name val="Palatino Linotype"/>
      <family val="1"/>
    </font>
    <font>
      <sz val="11"/>
      <color theme="1"/>
      <name val="Palatino Linotype"/>
      <family val="1"/>
    </font>
    <font>
      <i/>
      <sz val="11"/>
      <color rgb="FF7F7F7F"/>
      <name val="Palatino Linotype"/>
      <family val="2"/>
    </font>
    <font>
      <u/>
      <sz val="11"/>
      <color theme="10"/>
      <name val="Palatino Linotype"/>
      <family val="2"/>
    </font>
    <font>
      <u/>
      <sz val="11"/>
      <color theme="10"/>
      <name val="Calibri"/>
      <family val="2"/>
    </font>
    <font>
      <sz val="11"/>
      <color rgb="FF3F3F76"/>
      <name val="Palatino Linotype"/>
      <family val="2"/>
    </font>
    <font>
      <sz val="11"/>
      <color theme="1"/>
      <name val="Palatino Linotype"/>
      <family val="2"/>
    </font>
    <font>
      <b/>
      <sz val="11"/>
      <color theme="9" tint="-0.499984740745262"/>
      <name val="Palatino Linotype"/>
      <family val="2"/>
    </font>
    <font>
      <sz val="11"/>
      <color rgb="FFFF0000"/>
      <name val="Palatino Linotype"/>
      <family val="1"/>
    </font>
    <font>
      <b/>
      <sz val="11"/>
      <color theme="1"/>
      <name val="Palatino Linotype"/>
      <family val="1"/>
    </font>
    <font>
      <sz val="12"/>
      <color theme="0"/>
      <name val="Palatino Linotype"/>
      <family val="1"/>
    </font>
    <font>
      <b/>
      <sz val="11"/>
      <color theme="0"/>
      <name val="Palatino Linotype"/>
      <family val="1"/>
    </font>
    <font>
      <u/>
      <sz val="11"/>
      <color theme="10"/>
      <name val="Palatino Linotype"/>
      <family val="1"/>
    </font>
    <font>
      <b/>
      <i/>
      <sz val="14"/>
      <color indexed="8"/>
      <name val="Palatino Linotype"/>
      <family val="1"/>
    </font>
    <font>
      <vertAlign val="subscript"/>
      <sz val="11"/>
      <color indexed="8"/>
      <name val="Palatino Linotype"/>
      <family val="1"/>
    </font>
    <font>
      <b/>
      <vertAlign val="subscript"/>
      <sz val="11"/>
      <color indexed="8"/>
      <name val="Palatino Linotype"/>
      <family val="1"/>
    </font>
    <font>
      <sz val="11"/>
      <color indexed="8"/>
      <name val="Palatino Linotype"/>
      <family val="2"/>
    </font>
    <font>
      <b/>
      <sz val="11"/>
      <color indexed="8"/>
      <name val="Palatino Linotype"/>
      <family val="2"/>
    </font>
    <font>
      <sz val="11"/>
      <color rgb="FF000000"/>
      <name val="Palatino Linotype"/>
      <family val="2"/>
    </font>
    <font>
      <b/>
      <vertAlign val="subscript"/>
      <sz val="12"/>
      <color indexed="8"/>
      <name val="Palatino Linotype"/>
      <family val="1"/>
    </font>
    <font>
      <b/>
      <vertAlign val="subscript"/>
      <sz val="11"/>
      <color theme="1"/>
      <name val="Palatino Linotype"/>
      <family val="1"/>
    </font>
    <font>
      <u/>
      <sz val="11"/>
      <name val="Palatino Linotype"/>
      <family val="1"/>
    </font>
    <font>
      <i/>
      <sz val="11"/>
      <name val="Palatino Linotype"/>
      <family val="1"/>
    </font>
    <font>
      <vertAlign val="superscript"/>
      <sz val="11"/>
      <color indexed="8"/>
      <name val="Palatino Linotype"/>
      <family val="1"/>
    </font>
    <font>
      <b/>
      <vertAlign val="superscript"/>
      <sz val="11"/>
      <color indexed="8"/>
      <name val="Palatino Linotype"/>
      <family val="1"/>
    </font>
    <font>
      <vertAlign val="subscript"/>
      <sz val="12"/>
      <color indexed="8"/>
      <name val="Palatino Linotype"/>
      <family val="1"/>
    </font>
    <font>
      <vertAlign val="superscript"/>
      <sz val="12"/>
      <color indexed="8"/>
      <name val="Palatino Linotype"/>
      <family val="1"/>
    </font>
    <font>
      <b/>
      <vertAlign val="superscript"/>
      <sz val="12"/>
      <color indexed="8"/>
      <name val="Palatino Linotype"/>
      <family val="1"/>
    </font>
    <font>
      <sz val="9"/>
      <color indexed="81"/>
      <name val="Tahoma"/>
      <family val="2"/>
    </font>
    <font>
      <b/>
      <sz val="9"/>
      <color indexed="81"/>
      <name val="Tahoma"/>
      <family val="2"/>
    </font>
    <font>
      <b/>
      <u/>
      <sz val="11"/>
      <color theme="1"/>
      <name val="Palatino Linotype"/>
      <family val="1"/>
    </font>
    <font>
      <b/>
      <u/>
      <sz val="11"/>
      <color theme="10"/>
      <name val="Palatino Linotype"/>
      <family val="1"/>
    </font>
    <font>
      <b/>
      <sz val="11"/>
      <color theme="5"/>
      <name val="Palatino Linotype"/>
      <family val="1"/>
    </font>
    <font>
      <i/>
      <u/>
      <sz val="11"/>
      <color theme="5"/>
      <name val="Palatino Linotype"/>
      <family val="1"/>
    </font>
    <font>
      <i/>
      <sz val="11"/>
      <color theme="5"/>
      <name val="Palatino Linotype"/>
      <family val="1"/>
    </font>
    <font>
      <b/>
      <sz val="14"/>
      <color indexed="8"/>
      <name val="Palatino Linotype"/>
      <family val="1"/>
    </font>
    <font>
      <sz val="12"/>
      <color rgb="FFFF0000"/>
      <name val="Palatino Linotype"/>
      <family val="1"/>
    </font>
  </fonts>
  <fills count="29">
    <fill>
      <patternFill patternType="none"/>
    </fill>
    <fill>
      <patternFill patternType="gray125"/>
    </fill>
    <fill>
      <patternFill patternType="solid">
        <fgColor indexed="18"/>
        <bgColor indexed="64"/>
      </patternFill>
    </fill>
    <fill>
      <patternFill patternType="solid">
        <fgColor indexed="11"/>
        <bgColor indexed="64"/>
      </patternFill>
    </fill>
    <fill>
      <patternFill patternType="solid">
        <fgColor indexed="44"/>
        <bgColor indexed="64"/>
      </patternFill>
    </fill>
    <fill>
      <patternFill patternType="solid">
        <fgColor indexed="13"/>
        <bgColor indexed="64"/>
      </patternFill>
    </fill>
    <fill>
      <patternFill patternType="solid">
        <fgColor indexed="9"/>
        <bgColor indexed="64"/>
      </patternFill>
    </fill>
    <fill>
      <patternFill patternType="solid">
        <fgColor indexed="29"/>
        <bgColor indexed="64"/>
      </patternFill>
    </fill>
    <fill>
      <patternFill patternType="solid">
        <fgColor indexed="26"/>
        <bgColor indexed="64"/>
      </patternFill>
    </fill>
    <fill>
      <patternFill patternType="solid">
        <fgColor indexed="16"/>
        <bgColor indexed="64"/>
      </patternFill>
    </fill>
    <fill>
      <patternFill patternType="solid">
        <fgColor indexed="42"/>
        <bgColor indexed="64"/>
      </patternFill>
    </fill>
    <fill>
      <patternFill patternType="solid">
        <fgColor theme="9"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0" tint="-0.14996795556505021"/>
        <bgColor indexed="64"/>
      </patternFill>
    </fill>
    <fill>
      <patternFill patternType="solid">
        <fgColor theme="0" tint="-0.24994659260841701"/>
        <bgColor indexed="64"/>
      </patternFill>
    </fill>
    <fill>
      <patternFill patternType="solid">
        <fgColor theme="4" tint="0.59996337778862885"/>
        <bgColor indexed="64"/>
      </patternFill>
    </fill>
    <fill>
      <patternFill patternType="solid">
        <fgColor rgb="FFFFFF00"/>
        <bgColor indexed="64"/>
      </patternFill>
    </fill>
    <fill>
      <patternFill patternType="solid">
        <fgColor rgb="FF99CCFF"/>
        <bgColor indexed="64"/>
      </patternFill>
    </fill>
    <fill>
      <patternFill patternType="solid">
        <fgColor rgb="FF800000"/>
        <bgColor indexed="64"/>
      </patternFill>
    </fill>
    <fill>
      <patternFill patternType="solid">
        <fgColor theme="0"/>
        <bgColor indexed="64"/>
      </patternFill>
    </fill>
    <fill>
      <patternFill patternType="solid">
        <fgColor rgb="FF0066CC"/>
        <bgColor indexed="64"/>
      </patternFill>
    </fill>
    <fill>
      <patternFill patternType="solid">
        <fgColor theme="0" tint="-0.249977111117893"/>
        <bgColor indexed="64"/>
      </patternFill>
    </fill>
    <fill>
      <patternFill patternType="solid">
        <fgColor theme="2" tint="-0.499984740745262"/>
        <bgColor indexed="64"/>
      </patternFill>
    </fill>
    <fill>
      <patternFill patternType="lightTrellis">
        <bgColor theme="0" tint="-0.14993743705557422"/>
      </patternFill>
    </fill>
    <fill>
      <patternFill patternType="darkGrid">
        <bgColor theme="0"/>
      </patternFill>
    </fill>
    <fill>
      <patternFill patternType="darkUp">
        <fgColor auto="1"/>
        <bgColor theme="0" tint="-0.14996795556505021"/>
      </patternFill>
    </fill>
    <fill>
      <patternFill patternType="darkGrid"/>
    </fill>
  </fills>
  <borders count="158">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22"/>
      </bottom>
      <diagonal/>
    </border>
    <border>
      <left style="medium">
        <color indexed="64"/>
      </left>
      <right style="thin">
        <color indexed="64"/>
      </right>
      <top style="thin">
        <color indexed="22"/>
      </top>
      <bottom style="thin">
        <color indexed="64"/>
      </bottom>
      <diagonal/>
    </border>
    <border>
      <left style="medium">
        <color indexed="64"/>
      </left>
      <right style="thin">
        <color indexed="64"/>
      </right>
      <top style="thin">
        <color indexed="22"/>
      </top>
      <bottom style="thin">
        <color indexed="22"/>
      </bottom>
      <diagonal/>
    </border>
    <border>
      <left style="medium">
        <color indexed="64"/>
      </left>
      <right/>
      <top style="thin">
        <color indexed="64"/>
      </top>
      <bottom style="thin">
        <color indexed="64"/>
      </bottom>
      <diagonal/>
    </border>
    <border>
      <left style="thin">
        <color indexed="64"/>
      </left>
      <right/>
      <top/>
      <bottom/>
      <diagonal/>
    </border>
    <border>
      <left style="medium">
        <color indexed="64"/>
      </left>
      <right style="thin">
        <color indexed="64"/>
      </right>
      <top style="thin">
        <color indexed="22"/>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medium">
        <color indexed="64"/>
      </top>
      <bottom style="thin">
        <color indexed="64"/>
      </bottom>
      <diagonal/>
    </border>
    <border>
      <left style="medium">
        <color indexed="64"/>
      </left>
      <right/>
      <top style="thin">
        <color indexed="22"/>
      </top>
      <bottom style="thin">
        <color indexed="22"/>
      </bottom>
      <diagonal/>
    </border>
    <border>
      <left style="thin">
        <color indexed="64"/>
      </left>
      <right/>
      <top style="thin">
        <color indexed="64"/>
      </top>
      <bottom style="thin">
        <color indexed="64"/>
      </bottom>
      <diagonal/>
    </border>
    <border>
      <left style="medium">
        <color indexed="64"/>
      </left>
      <right/>
      <top style="medium">
        <color indexed="64"/>
      </top>
      <bottom style="thin">
        <color indexed="23"/>
      </bottom>
      <diagonal/>
    </border>
    <border>
      <left style="medium">
        <color indexed="64"/>
      </left>
      <right/>
      <top style="thin">
        <color indexed="23"/>
      </top>
      <bottom style="thin">
        <color indexed="23"/>
      </bottom>
      <diagonal/>
    </border>
    <border>
      <left style="medium">
        <color indexed="64"/>
      </left>
      <right/>
      <top style="thin">
        <color indexed="23"/>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55"/>
      </top>
      <bottom style="thin">
        <color indexed="55"/>
      </bottom>
      <diagonal/>
    </border>
    <border>
      <left style="medium">
        <color indexed="64"/>
      </left>
      <right/>
      <top style="thin">
        <color indexed="55"/>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thin">
        <color indexed="64"/>
      </bottom>
      <diagonal/>
    </border>
    <border>
      <left/>
      <right/>
      <top style="medium">
        <color indexed="64"/>
      </top>
      <bottom style="medium">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55"/>
      </bottom>
      <diagonal/>
    </border>
    <border>
      <left style="medium">
        <color indexed="64"/>
      </left>
      <right style="thin">
        <color indexed="64"/>
      </right>
      <top style="thin">
        <color indexed="55"/>
      </top>
      <bottom style="thin">
        <color indexed="55"/>
      </bottom>
      <diagonal/>
    </border>
    <border>
      <left style="medium">
        <color indexed="64"/>
      </left>
      <right style="thin">
        <color indexed="64"/>
      </right>
      <top style="thin">
        <color indexed="55"/>
      </top>
      <bottom style="medium">
        <color indexed="64"/>
      </bottom>
      <diagonal/>
    </border>
    <border>
      <left style="medium">
        <color indexed="64"/>
      </left>
      <right style="thin">
        <color indexed="64"/>
      </right>
      <top style="thin">
        <color indexed="55"/>
      </top>
      <bottom style="thin">
        <color indexed="64"/>
      </bottom>
      <diagonal/>
    </border>
    <border>
      <left/>
      <right/>
      <top/>
      <bottom style="thin">
        <color indexed="64"/>
      </bottom>
      <diagonal/>
    </border>
    <border>
      <left/>
      <right style="medium">
        <color indexed="64"/>
      </right>
      <top style="thin">
        <color indexed="64"/>
      </top>
      <bottom/>
      <diagonal/>
    </border>
    <border>
      <left style="medium">
        <color indexed="64"/>
      </left>
      <right/>
      <top/>
      <bottom style="thin">
        <color indexed="55"/>
      </bottom>
      <diagonal/>
    </border>
    <border>
      <left style="medium">
        <color indexed="64"/>
      </left>
      <right style="thin">
        <color indexed="64"/>
      </right>
      <top style="thin">
        <color indexed="55"/>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55"/>
      </bottom>
      <diagonal/>
    </border>
    <border>
      <left style="thin">
        <color indexed="64"/>
      </left>
      <right style="medium">
        <color indexed="64"/>
      </right>
      <top/>
      <bottom/>
      <diagonal/>
    </border>
    <border>
      <left style="thin">
        <color indexed="64"/>
      </left>
      <right style="thin">
        <color indexed="64"/>
      </right>
      <top style="thin">
        <color indexed="64"/>
      </top>
      <bottom style="medium">
        <color indexed="64"/>
      </bottom>
      <diagonal/>
    </border>
    <border>
      <left/>
      <right style="medium">
        <color indexed="64"/>
      </right>
      <top style="thin">
        <color indexed="22"/>
      </top>
      <bottom style="thin">
        <color indexed="22"/>
      </bottom>
      <diagonal/>
    </border>
    <border>
      <left/>
      <right style="medium">
        <color indexed="64"/>
      </right>
      <top style="thin">
        <color indexed="22"/>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medium">
        <color indexed="64"/>
      </bottom>
      <diagonal/>
    </border>
    <border>
      <left/>
      <right style="thin">
        <color indexed="64"/>
      </right>
      <top style="thin">
        <color indexed="55"/>
      </top>
      <bottom style="thin">
        <color indexed="55"/>
      </bottom>
      <diagonal/>
    </border>
    <border>
      <left style="thin">
        <color indexed="64"/>
      </left>
      <right/>
      <top style="thin">
        <color indexed="64"/>
      </top>
      <bottom style="thin">
        <color indexed="55"/>
      </bottom>
      <diagonal/>
    </border>
    <border>
      <left style="thin">
        <color indexed="64"/>
      </left>
      <right style="thin">
        <color indexed="64"/>
      </right>
      <top style="thin">
        <color indexed="64"/>
      </top>
      <bottom style="thin">
        <color indexed="55"/>
      </bottom>
      <diagonal/>
    </border>
    <border>
      <left/>
      <right/>
      <top style="thin">
        <color indexed="64"/>
      </top>
      <bottom style="thin">
        <color indexed="55"/>
      </bottom>
      <diagonal/>
    </border>
    <border>
      <left style="thin">
        <color indexed="64"/>
      </left>
      <right/>
      <top style="thin">
        <color indexed="55"/>
      </top>
      <bottom style="thin">
        <color indexed="55"/>
      </bottom>
      <diagonal/>
    </border>
    <border>
      <left style="thin">
        <color indexed="64"/>
      </left>
      <right style="thin">
        <color indexed="64"/>
      </right>
      <top style="thin">
        <color indexed="55"/>
      </top>
      <bottom style="thin">
        <color indexed="55"/>
      </bottom>
      <diagonal/>
    </border>
    <border>
      <left/>
      <right/>
      <top style="thin">
        <color indexed="55"/>
      </top>
      <bottom style="thin">
        <color indexed="55"/>
      </bottom>
      <diagonal/>
    </border>
    <border>
      <left style="thin">
        <color indexed="64"/>
      </left>
      <right/>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style="thin">
        <color indexed="22"/>
      </bottom>
      <diagonal/>
    </border>
    <border>
      <left style="thin">
        <color indexed="64"/>
      </left>
      <right style="medium">
        <color indexed="64"/>
      </right>
      <top style="thin">
        <color indexed="22"/>
      </top>
      <bottom style="thin">
        <color indexed="64"/>
      </bottom>
      <diagonal/>
    </border>
    <border>
      <left style="thin">
        <color indexed="64"/>
      </left>
      <right style="medium">
        <color indexed="64"/>
      </right>
      <top style="thin">
        <color indexed="22"/>
      </top>
      <bottom style="thin">
        <color indexed="22"/>
      </bottom>
      <diagonal/>
    </border>
    <border>
      <left style="thin">
        <color indexed="64"/>
      </left>
      <right style="medium">
        <color indexed="64"/>
      </right>
      <top/>
      <bottom style="thin">
        <color indexed="22"/>
      </bottom>
      <diagonal/>
    </border>
    <border>
      <left style="thin">
        <color indexed="64"/>
      </left>
      <right style="medium">
        <color indexed="64"/>
      </right>
      <top style="thin">
        <color indexed="22"/>
      </top>
      <bottom style="medium">
        <color indexed="64"/>
      </bottom>
      <diagonal/>
    </border>
    <border>
      <left style="medium">
        <color indexed="64"/>
      </left>
      <right style="medium">
        <color indexed="64"/>
      </right>
      <top style="thin">
        <color indexed="55"/>
      </top>
      <bottom style="thin">
        <color indexed="55"/>
      </bottom>
      <diagonal/>
    </border>
    <border>
      <left style="medium">
        <color indexed="64"/>
      </left>
      <right style="thin">
        <color indexed="64"/>
      </right>
      <top style="medium">
        <color indexed="64"/>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diagonal/>
    </border>
    <border>
      <left/>
      <right/>
      <top style="thin">
        <color indexed="64"/>
      </top>
      <bottom style="medium">
        <color indexed="64"/>
      </bottom>
      <diagonal/>
    </border>
    <border>
      <left style="medium">
        <color indexed="64"/>
      </left>
      <right style="thin">
        <color indexed="64"/>
      </right>
      <top/>
      <bottom style="thin">
        <color indexed="64"/>
      </bottom>
      <diagonal/>
    </border>
    <border>
      <left style="thin">
        <color theme="0" tint="-0.24994659260841701"/>
      </left>
      <right style="medium">
        <color indexed="64"/>
      </right>
      <top style="thin">
        <color theme="0" tint="-0.24994659260841701"/>
      </top>
      <bottom style="medium">
        <color indexed="64"/>
      </bottom>
      <diagonal/>
    </border>
    <border>
      <left style="medium">
        <color indexed="64"/>
      </left>
      <right style="thin">
        <color indexed="64"/>
      </right>
      <top style="thin">
        <color indexed="22"/>
      </top>
      <bottom/>
      <diagonal/>
    </border>
    <border>
      <left/>
      <right style="medium">
        <color indexed="64"/>
      </right>
      <top style="thin">
        <color indexed="22"/>
      </top>
      <bottom/>
      <diagonal/>
    </border>
    <border>
      <left style="medium">
        <color indexed="64"/>
      </left>
      <right style="medium">
        <color indexed="64"/>
      </right>
      <top style="thin">
        <color indexed="64"/>
      </top>
      <bottom style="medium">
        <color indexed="64"/>
      </bottom>
      <diagonal/>
    </border>
    <border>
      <left style="medium">
        <color indexed="64"/>
      </left>
      <right/>
      <top/>
      <bottom style="thin">
        <color theme="0" tint="-0.24994659260841701"/>
      </bottom>
      <diagonal/>
    </border>
    <border>
      <left style="thin">
        <color theme="0" tint="-0.24994659260841701"/>
      </left>
      <right style="medium">
        <color indexed="64"/>
      </right>
      <top/>
      <bottom style="thin">
        <color theme="0" tint="-0.24994659260841701"/>
      </bottom>
      <diagonal/>
    </border>
    <border>
      <left style="medium">
        <color indexed="64"/>
      </left>
      <right/>
      <top style="thin">
        <color theme="0" tint="-0.24994659260841701"/>
      </top>
      <bottom style="thin">
        <color theme="0" tint="-0.24994659260841701"/>
      </bottom>
      <diagonal/>
    </border>
    <border>
      <left style="thin">
        <color theme="0" tint="-0.24994659260841701"/>
      </left>
      <right style="medium">
        <color indexed="64"/>
      </right>
      <top style="thin">
        <color theme="0" tint="-0.24994659260841701"/>
      </top>
      <bottom style="thin">
        <color theme="0" tint="-0.24994659260841701"/>
      </bottom>
      <diagonal/>
    </border>
    <border>
      <left style="medium">
        <color indexed="64"/>
      </left>
      <right/>
      <top style="thin">
        <color theme="0" tint="-0.24994659260841701"/>
      </top>
      <bottom/>
      <diagonal/>
    </border>
    <border>
      <left style="thin">
        <color theme="0" tint="-0.24994659260841701"/>
      </left>
      <right style="medium">
        <color indexed="64"/>
      </right>
      <top style="thin">
        <color theme="0" tint="-0.24994659260841701"/>
      </top>
      <bottom/>
      <diagonal/>
    </border>
    <border>
      <left style="medium">
        <color indexed="64"/>
      </left>
      <right/>
      <top style="thin">
        <color theme="0" tint="-0.24994659260841701"/>
      </top>
      <bottom style="medium">
        <color indexed="64"/>
      </bottom>
      <diagonal/>
    </border>
    <border>
      <left style="medium">
        <color indexed="64"/>
      </left>
      <right/>
      <top style="medium">
        <color indexed="64"/>
      </top>
      <bottom style="thin">
        <color theme="0" tint="-0.24994659260841701"/>
      </bottom>
      <diagonal/>
    </border>
    <border>
      <left style="thin">
        <color theme="0" tint="-0.24994659260841701"/>
      </left>
      <right style="medium">
        <color indexed="64"/>
      </right>
      <top style="medium">
        <color indexed="64"/>
      </top>
      <bottom style="thin">
        <color theme="0" tint="-0.24994659260841701"/>
      </bottom>
      <diagonal/>
    </border>
    <border>
      <left style="medium">
        <color indexed="64"/>
      </left>
      <right style="thin">
        <color indexed="64"/>
      </right>
      <top/>
      <bottom style="thin">
        <color indexed="55"/>
      </bottom>
      <diagonal/>
    </border>
    <border>
      <left style="medium">
        <color indexed="64"/>
      </left>
      <right style="thin">
        <color indexed="64"/>
      </right>
      <top/>
      <bottom style="thin">
        <color indexed="22"/>
      </bottom>
      <diagonal/>
    </border>
    <border>
      <left/>
      <right style="medium">
        <color indexed="64"/>
      </right>
      <top/>
      <bottom style="thin">
        <color indexed="22"/>
      </bottom>
      <diagonal/>
    </border>
    <border>
      <left/>
      <right style="medium">
        <color indexed="64"/>
      </right>
      <top style="thin">
        <color indexed="64"/>
      </top>
      <bottom style="thin">
        <color indexed="55"/>
      </bottom>
      <diagonal/>
    </border>
    <border>
      <left/>
      <right style="medium">
        <color indexed="64"/>
      </right>
      <top style="thin">
        <color indexed="55"/>
      </top>
      <bottom style="thin">
        <color indexed="55"/>
      </bottom>
      <diagonal/>
    </border>
    <border>
      <left style="thin">
        <color indexed="64"/>
      </left>
      <right style="thin">
        <color indexed="64"/>
      </right>
      <top style="thin">
        <color indexed="55"/>
      </top>
      <bottom style="medium">
        <color indexed="64"/>
      </bottom>
      <diagonal/>
    </border>
    <border>
      <left style="thin">
        <color indexed="64"/>
      </left>
      <right/>
      <top style="thin">
        <color indexed="55"/>
      </top>
      <bottom style="medium">
        <color indexed="64"/>
      </bottom>
      <diagonal/>
    </border>
    <border>
      <left/>
      <right/>
      <top style="thin">
        <color indexed="55"/>
      </top>
      <bottom style="medium">
        <color indexed="64"/>
      </bottom>
      <diagonal/>
    </border>
    <border>
      <left/>
      <right style="medium">
        <color indexed="64"/>
      </right>
      <top style="thin">
        <color indexed="55"/>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top style="thin">
        <color indexed="55"/>
      </top>
      <bottom/>
      <diagonal/>
    </border>
    <border>
      <left style="thin">
        <color indexed="64"/>
      </left>
      <right style="medium">
        <color indexed="64"/>
      </right>
      <top style="thin">
        <color indexed="22"/>
      </top>
      <bottom/>
      <diagonal/>
    </border>
    <border>
      <left style="medium">
        <color indexed="64"/>
      </left>
      <right style="thin">
        <color indexed="64"/>
      </right>
      <top style="medium">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55"/>
      </top>
      <bottom style="thin">
        <color indexed="64"/>
      </bottom>
      <diagonal/>
    </border>
    <border>
      <left style="medium">
        <color indexed="64"/>
      </left>
      <right/>
      <top style="thin">
        <color theme="0" tint="-0.34998626667073579"/>
      </top>
      <bottom style="medium">
        <color indexed="64"/>
      </bottom>
      <diagonal/>
    </border>
    <border>
      <left style="thin">
        <color indexed="64"/>
      </left>
      <right/>
      <top/>
      <bottom style="medium">
        <color indexed="64"/>
      </bottom>
      <diagonal/>
    </border>
    <border>
      <left style="medium">
        <color indexed="64"/>
      </left>
      <right style="thin">
        <color indexed="64"/>
      </right>
      <top style="medium">
        <color indexed="64"/>
      </top>
      <bottom style="thin">
        <color indexed="55"/>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diagonal/>
    </border>
    <border>
      <left style="medium">
        <color indexed="64"/>
      </left>
      <right/>
      <top/>
      <bottom style="thin">
        <color indexed="22"/>
      </bottom>
      <diagonal/>
    </border>
    <border>
      <left style="thin">
        <color indexed="64"/>
      </left>
      <right style="medium">
        <color indexed="64"/>
      </right>
      <top style="medium">
        <color indexed="64"/>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indexed="64"/>
      </left>
      <right style="thin">
        <color indexed="64"/>
      </right>
      <top style="thin">
        <color indexed="64"/>
      </top>
      <bottom style="thin">
        <color theme="0" tint="-0.34998626667073579"/>
      </bottom>
      <diagonal/>
    </border>
    <border>
      <left/>
      <right style="thin">
        <color theme="0" tint="-0.34998626667073579"/>
      </right>
      <top style="thin">
        <color indexed="64"/>
      </top>
      <bottom style="thin">
        <color theme="0" tint="-0.34998626667073579"/>
      </bottom>
      <diagonal/>
    </border>
    <border>
      <left style="thin">
        <color theme="0" tint="-0.34998626667073579"/>
      </left>
      <right style="thin">
        <color theme="0" tint="-0.34998626667073579"/>
      </right>
      <top style="thin">
        <color indexed="64"/>
      </top>
      <bottom style="thin">
        <color theme="0" tint="-0.34998626667073579"/>
      </bottom>
      <diagonal/>
    </border>
    <border>
      <left style="thin">
        <color indexed="64"/>
      </left>
      <right style="thin">
        <color indexed="64"/>
      </right>
      <top style="thin">
        <color theme="0" tint="-0.34998626667073579"/>
      </top>
      <bottom style="thin">
        <color theme="0" tint="-0.34998626667073579"/>
      </bottom>
      <diagonal/>
    </border>
    <border>
      <left style="thin">
        <color indexed="64"/>
      </left>
      <right style="thin">
        <color indexed="64"/>
      </right>
      <top style="thin">
        <color theme="0" tint="-0.34998626667073579"/>
      </top>
      <bottom style="thin">
        <color indexed="64"/>
      </bottom>
      <diagonal/>
    </border>
    <border>
      <left/>
      <right style="thin">
        <color theme="0" tint="-0.34998626667073579"/>
      </right>
      <top style="thin">
        <color theme="0" tint="-0.34998626667073579"/>
      </top>
      <bottom style="thin">
        <color indexed="64"/>
      </bottom>
      <diagonal/>
    </border>
    <border>
      <left style="thin">
        <color theme="0" tint="-0.34998626667073579"/>
      </left>
      <right style="thin">
        <color theme="0" tint="-0.34998626667073579"/>
      </right>
      <top style="thin">
        <color theme="0" tint="-0.34998626667073579"/>
      </top>
      <bottom style="thin">
        <color indexed="64"/>
      </bottom>
      <diagonal/>
    </border>
    <border>
      <left style="thin">
        <color indexed="64"/>
      </left>
      <right style="thin">
        <color indexed="64"/>
      </right>
      <top/>
      <bottom style="thin">
        <color theme="0" tint="-0.34998626667073579"/>
      </bottom>
      <diagonal/>
    </border>
    <border>
      <left/>
      <right style="thin">
        <color theme="0" tint="-0.34998626667073579"/>
      </right>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style="thin">
        <color indexed="64"/>
      </right>
      <top/>
      <bottom/>
      <diagonal/>
    </border>
    <border>
      <left style="thin">
        <color indexed="64"/>
      </left>
      <right style="thin">
        <color theme="0" tint="-0.34998626667073579"/>
      </right>
      <top style="thin">
        <color indexed="64"/>
      </top>
      <bottom style="thin">
        <color theme="0" tint="-0.34998626667073579"/>
      </bottom>
      <diagonal/>
    </border>
    <border>
      <left style="thin">
        <color indexed="64"/>
      </left>
      <right style="thin">
        <color theme="0" tint="-0.34998626667073579"/>
      </right>
      <top style="thin">
        <color theme="0" tint="-0.34998626667073579"/>
      </top>
      <bottom style="thin">
        <color theme="0" tint="-0.34998626667073579"/>
      </bottom>
      <diagonal/>
    </border>
    <border>
      <left style="thin">
        <color indexed="64"/>
      </left>
      <right style="thin">
        <color theme="0" tint="-0.34998626667073579"/>
      </right>
      <top style="thin">
        <color theme="0" tint="-0.34998626667073579"/>
      </top>
      <bottom style="thin">
        <color indexed="64"/>
      </bottom>
      <diagonal/>
    </border>
    <border>
      <left style="thin">
        <color theme="0" tint="-0.34998626667073579"/>
      </left>
      <right/>
      <top style="thin">
        <color indexed="64"/>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indexed="64"/>
      </bottom>
      <diagonal/>
    </border>
    <border>
      <left style="thin">
        <color theme="0" tint="-0.34998626667073579"/>
      </left>
      <right/>
      <top/>
      <bottom style="thin">
        <color theme="0" tint="-0.34998626667073579"/>
      </bottom>
      <diagonal/>
    </border>
    <border>
      <left style="thin">
        <color theme="0" tint="-0.34998626667073579"/>
      </left>
      <right style="thin">
        <color indexed="64"/>
      </right>
      <top style="thin">
        <color indexed="64"/>
      </top>
      <bottom/>
      <diagonal/>
    </border>
    <border>
      <left style="thin">
        <color theme="0" tint="-0.34998626667073579"/>
      </left>
      <right style="thin">
        <color indexed="64"/>
      </right>
      <top/>
      <bottom style="thin">
        <color indexed="64"/>
      </bottom>
      <diagonal/>
    </border>
    <border>
      <left style="thin">
        <color theme="0" tint="-0.34998626667073579"/>
      </left>
      <right style="thin">
        <color theme="0" tint="-0.34998626667073579"/>
      </right>
      <top style="thin">
        <color indexed="64"/>
      </top>
      <bottom/>
      <diagonal/>
    </border>
    <border>
      <left style="thin">
        <color theme="0" tint="-0.34998626667073579"/>
      </left>
      <right style="thin">
        <color theme="0" tint="-0.34998626667073579"/>
      </right>
      <top/>
      <bottom style="thin">
        <color indexed="64"/>
      </bottom>
      <diagonal/>
    </border>
    <border>
      <left style="thin">
        <color indexed="64"/>
      </left>
      <right style="thin">
        <color theme="0" tint="-0.34998626667073579"/>
      </right>
      <top style="thin">
        <color indexed="64"/>
      </top>
      <bottom/>
      <diagonal/>
    </border>
    <border>
      <left style="thin">
        <color indexed="64"/>
      </left>
      <right style="thin">
        <color theme="0" tint="-0.34998626667073579"/>
      </right>
      <top/>
      <bottom style="thin">
        <color indexed="64"/>
      </bottom>
      <diagonal/>
    </border>
  </borders>
  <cellStyleXfs count="25">
    <xf numFmtId="0" fontId="0" fillId="0" borderId="0"/>
    <xf numFmtId="0" fontId="28" fillId="12"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30" fillId="2" borderId="1">
      <alignment horizontal="center" vertical="center"/>
    </xf>
    <xf numFmtId="0" fontId="6" fillId="15" borderId="1" applyNumberFormat="0" applyAlignment="0" applyProtection="0"/>
    <xf numFmtId="0" fontId="31" fillId="0" borderId="1">
      <alignment horizontal="center"/>
    </xf>
    <xf numFmtId="0" fontId="7" fillId="3" borderId="0" applyNumberFormat="0" applyAlignment="0" applyProtection="0"/>
    <xf numFmtId="0" fontId="32" fillId="0" borderId="0" applyNumberFormat="0" applyFill="0" applyBorder="0" applyAlignment="0" applyProtection="0"/>
    <xf numFmtId="0" fontId="31" fillId="0" borderId="1">
      <alignment horizontal="center" vertical="center"/>
    </xf>
    <xf numFmtId="0" fontId="2" fillId="16" borderId="0" applyNumberFormat="0" applyBorder="0" applyProtection="0">
      <alignment horizontal="left" vertical="center"/>
    </xf>
    <xf numFmtId="0" fontId="33"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0" fontId="35" fillId="17" borderId="1" applyNumberFormat="0" applyProtection="0">
      <alignment horizontal="center" vertical="center"/>
    </xf>
    <xf numFmtId="0" fontId="6" fillId="17" borderId="1" applyNumberFormat="0" applyProtection="0">
      <alignment horizontal="center" vertical="center"/>
    </xf>
    <xf numFmtId="0" fontId="1" fillId="0" borderId="0"/>
    <xf numFmtId="0" fontId="36" fillId="0" borderId="0"/>
    <xf numFmtId="0" fontId="36" fillId="0" borderId="0"/>
    <xf numFmtId="0" fontId="1" fillId="0" borderId="0"/>
    <xf numFmtId="0" fontId="36" fillId="0" borderId="0"/>
    <xf numFmtId="0" fontId="37" fillId="11" borderId="1" applyNumberFormat="0" applyProtection="0">
      <alignment horizontal="center" vertical="center"/>
    </xf>
    <xf numFmtId="0" fontId="38" fillId="18" borderId="0"/>
    <xf numFmtId="0" fontId="39" fillId="0" borderId="0"/>
    <xf numFmtId="0" fontId="39" fillId="0" borderId="2">
      <alignment horizontal="center" vertical="center" wrapText="1"/>
    </xf>
    <xf numFmtId="9" fontId="28" fillId="0" borderId="0" applyFont="0" applyFill="0" applyBorder="0" applyAlignment="0" applyProtection="0"/>
  </cellStyleXfs>
  <cellXfs count="1316">
    <xf numFmtId="0" fontId="0" fillId="0" borderId="0" xfId="0"/>
    <xf numFmtId="0" fontId="3" fillId="0" borderId="0" xfId="17" applyFont="1"/>
    <xf numFmtId="0" fontId="3" fillId="0" borderId="7" xfId="0" applyFont="1" applyBorder="1"/>
    <xf numFmtId="0" fontId="3" fillId="0" borderId="8" xfId="0" applyFont="1" applyBorder="1"/>
    <xf numFmtId="0" fontId="3" fillId="0" borderId="0" xfId="17" applyFont="1" applyBorder="1"/>
    <xf numFmtId="0" fontId="4" fillId="0" borderId="0" xfId="0" applyFont="1" applyBorder="1"/>
    <xf numFmtId="0" fontId="3" fillId="0" borderId="0" xfId="0" applyFont="1"/>
    <xf numFmtId="0" fontId="4" fillId="0" borderId="0" xfId="0" applyFont="1"/>
    <xf numFmtId="0" fontId="3" fillId="0" borderId="0" xfId="0" applyFont="1" applyBorder="1"/>
    <xf numFmtId="0" fontId="3" fillId="0" borderId="0" xfId="0" applyFont="1" applyFill="1" applyBorder="1"/>
    <xf numFmtId="0" fontId="9" fillId="0" borderId="7" xfId="0" applyFont="1" applyBorder="1" applyAlignment="1">
      <alignment wrapText="1"/>
    </xf>
    <xf numFmtId="0" fontId="3" fillId="0" borderId="8" xfId="0" applyFont="1" applyFill="1" applyBorder="1"/>
    <xf numFmtId="0" fontId="4" fillId="0" borderId="7" xfId="0" applyFont="1" applyBorder="1"/>
    <xf numFmtId="0" fontId="3" fillId="0" borderId="0" xfId="0" quotePrefix="1" applyFont="1"/>
    <xf numFmtId="0" fontId="9" fillId="0" borderId="0" xfId="0" applyFont="1" applyBorder="1" applyAlignment="1">
      <alignment wrapText="1"/>
    </xf>
    <xf numFmtId="0" fontId="4" fillId="0" borderId="12" xfId="23" applyFont="1" applyBorder="1">
      <alignment horizontal="center" vertical="center" wrapText="1"/>
    </xf>
    <xf numFmtId="0" fontId="3" fillId="0" borderId="0" xfId="0" applyFont="1" applyAlignment="1">
      <alignment wrapText="1"/>
    </xf>
    <xf numFmtId="0" fontId="3" fillId="6" borderId="0" xfId="0" applyFont="1" applyFill="1"/>
    <xf numFmtId="0" fontId="3" fillId="5" borderId="0" xfId="0" applyFont="1" applyFill="1"/>
    <xf numFmtId="0" fontId="4" fillId="5" borderId="0" xfId="0" applyFont="1" applyFill="1"/>
    <xf numFmtId="0" fontId="3" fillId="4" borderId="1" xfId="0" applyFont="1" applyFill="1" applyBorder="1" applyProtection="1">
      <protection locked="0"/>
    </xf>
    <xf numFmtId="0" fontId="9" fillId="0" borderId="0" xfId="0" applyFont="1" applyBorder="1" applyAlignment="1">
      <alignment vertical="center"/>
    </xf>
    <xf numFmtId="0" fontId="3" fillId="0" borderId="0" xfId="19" applyFont="1" applyBorder="1" applyAlignment="1">
      <alignment vertical="center" wrapText="1"/>
    </xf>
    <xf numFmtId="0" fontId="3" fillId="0" borderId="0" xfId="0" applyFont="1" applyAlignment="1">
      <alignment vertical="center"/>
    </xf>
    <xf numFmtId="0" fontId="3" fillId="0" borderId="17" xfId="0" applyFont="1" applyBorder="1" applyAlignment="1">
      <alignment vertical="center"/>
    </xf>
    <xf numFmtId="0" fontId="9" fillId="0" borderId="17" xfId="0" applyFont="1" applyBorder="1" applyAlignment="1">
      <alignment vertical="center"/>
    </xf>
    <xf numFmtId="0" fontId="3" fillId="0" borderId="19" xfId="0" applyFont="1" applyBorder="1" applyAlignment="1">
      <alignment vertical="center"/>
    </xf>
    <xf numFmtId="0" fontId="9" fillId="0" borderId="18" xfId="0" applyFont="1" applyBorder="1" applyAlignment="1">
      <alignment vertical="center"/>
    </xf>
    <xf numFmtId="0" fontId="9" fillId="0" borderId="19" xfId="0" applyFont="1" applyBorder="1" applyAlignment="1">
      <alignment vertical="center"/>
    </xf>
    <xf numFmtId="0" fontId="9" fillId="0" borderId="22" xfId="0" applyFont="1" applyBorder="1" applyAlignment="1">
      <alignment vertical="center"/>
    </xf>
    <xf numFmtId="0" fontId="4" fillId="0" borderId="0" xfId="0" applyFont="1" applyAlignment="1">
      <alignment vertical="center"/>
    </xf>
    <xf numFmtId="0" fontId="4" fillId="5" borderId="0" xfId="0" applyFont="1" applyFill="1" applyAlignment="1">
      <alignment vertical="center"/>
    </xf>
    <xf numFmtId="0" fontId="9" fillId="0" borderId="26" xfId="0" applyFont="1" applyBorder="1" applyAlignment="1">
      <alignment horizontal="left" vertical="center"/>
    </xf>
    <xf numFmtId="0" fontId="4" fillId="0" borderId="1" xfId="19" applyFont="1" applyBorder="1" applyAlignment="1">
      <alignment horizontal="center"/>
    </xf>
    <xf numFmtId="0" fontId="4" fillId="0" borderId="14" xfId="19" applyFont="1" applyBorder="1" applyAlignment="1">
      <alignment horizontal="center"/>
    </xf>
    <xf numFmtId="0" fontId="3" fillId="0" borderId="0" xfId="0" applyFont="1" applyBorder="1" applyAlignment="1">
      <alignment vertical="center"/>
    </xf>
    <xf numFmtId="0" fontId="3" fillId="5" borderId="0" xfId="0" applyFont="1" applyFill="1" applyAlignment="1">
      <alignment vertical="center"/>
    </xf>
    <xf numFmtId="0" fontId="3" fillId="0" borderId="0" xfId="17" applyFont="1" applyAlignment="1">
      <alignment horizontal="left" vertical="center"/>
    </xf>
    <xf numFmtId="0" fontId="4" fillId="0" borderId="0" xfId="0" applyFont="1" applyAlignment="1">
      <alignment vertical="top"/>
    </xf>
    <xf numFmtId="0" fontId="17" fillId="0" borderId="0" xfId="19" applyFont="1" applyBorder="1"/>
    <xf numFmtId="0" fontId="19" fillId="0" borderId="30" xfId="0" applyFont="1" applyBorder="1" applyAlignment="1">
      <alignment wrapText="1"/>
    </xf>
    <xf numFmtId="0" fontId="15" fillId="0" borderId="28" xfId="0" applyFont="1" applyBorder="1" applyAlignment="1">
      <alignment wrapText="1"/>
    </xf>
    <xf numFmtId="0" fontId="15" fillId="0" borderId="29" xfId="0" applyFont="1" applyBorder="1" applyAlignment="1">
      <alignment wrapText="1"/>
    </xf>
    <xf numFmtId="0" fontId="3" fillId="6" borderId="0" xfId="0" applyFont="1" applyFill="1" applyAlignment="1">
      <alignment vertical="center"/>
    </xf>
    <xf numFmtId="0" fontId="3" fillId="0" borderId="0" xfId="17" applyFont="1" applyBorder="1" applyAlignment="1">
      <alignment wrapText="1"/>
    </xf>
    <xf numFmtId="0" fontId="4" fillId="0" borderId="37" xfId="0" applyFont="1" applyBorder="1" applyAlignment="1">
      <alignment horizontal="center"/>
    </xf>
    <xf numFmtId="0" fontId="4" fillId="0" borderId="1" xfId="0" applyFont="1" applyBorder="1" applyAlignment="1">
      <alignment horizontal="center"/>
    </xf>
    <xf numFmtId="0" fontId="3" fillId="0" borderId="7" xfId="0" applyFont="1" applyBorder="1" applyAlignment="1">
      <alignment vertical="center"/>
    </xf>
    <xf numFmtId="0" fontId="3" fillId="0" borderId="8" xfId="0" applyFont="1" applyBorder="1" applyAlignment="1">
      <alignment vertical="center"/>
    </xf>
    <xf numFmtId="0" fontId="15" fillId="0" borderId="7" xfId="0" applyFont="1" applyBorder="1" applyAlignment="1">
      <alignment vertical="center"/>
    </xf>
    <xf numFmtId="0" fontId="14" fillId="0" borderId="7" xfId="0" applyFont="1" applyBorder="1" applyAlignment="1">
      <alignment horizontal="left" vertical="center" indent="2"/>
    </xf>
    <xf numFmtId="0" fontId="3" fillId="8" borderId="7" xfId="0" applyFont="1" applyFill="1" applyBorder="1" applyAlignment="1">
      <alignment vertical="center"/>
    </xf>
    <xf numFmtId="0" fontId="3" fillId="8" borderId="0" xfId="0" applyFont="1" applyFill="1" applyBorder="1" applyAlignment="1">
      <alignment horizontal="right" vertical="center"/>
    </xf>
    <xf numFmtId="0" fontId="3" fillId="8" borderId="0" xfId="0" applyFont="1" applyFill="1" applyBorder="1" applyAlignment="1">
      <alignment vertical="center"/>
    </xf>
    <xf numFmtId="0" fontId="15" fillId="8" borderId="0" xfId="0" applyFont="1" applyFill="1" applyBorder="1" applyAlignment="1">
      <alignment vertical="center"/>
    </xf>
    <xf numFmtId="0" fontId="13" fillId="8" borderId="0" xfId="0" applyFont="1" applyFill="1" applyBorder="1"/>
    <xf numFmtId="0" fontId="14" fillId="0" borderId="7" xfId="0" applyFont="1" applyBorder="1"/>
    <xf numFmtId="0" fontId="12" fillId="0" borderId="7" xfId="0" applyFont="1" applyBorder="1" applyAlignment="1"/>
    <xf numFmtId="0" fontId="3" fillId="0" borderId="0" xfId="0" applyFont="1" applyBorder="1" applyAlignment="1"/>
    <xf numFmtId="0" fontId="11" fillId="0" borderId="0" xfId="0" applyFont="1" applyBorder="1" applyAlignment="1">
      <alignment horizontal="centerContinuous" wrapText="1"/>
    </xf>
    <xf numFmtId="0" fontId="3" fillId="6" borderId="0" xfId="0" applyFont="1" applyFill="1" applyBorder="1" applyAlignment="1" applyProtection="1">
      <alignment horizontal="center" vertical="center"/>
    </xf>
    <xf numFmtId="0" fontId="3" fillId="0" borderId="0" xfId="0" applyFont="1" applyBorder="1" applyAlignment="1" applyProtection="1">
      <alignment vertical="center"/>
    </xf>
    <xf numFmtId="0" fontId="3" fillId="6" borderId="0" xfId="0" applyFont="1" applyFill="1" applyBorder="1" applyProtection="1"/>
    <xf numFmtId="0" fontId="3" fillId="0" borderId="41" xfId="17" applyNumberFormat="1" applyFont="1" applyBorder="1"/>
    <xf numFmtId="0" fontId="3" fillId="0" borderId="42" xfId="17" applyNumberFormat="1" applyFont="1" applyBorder="1"/>
    <xf numFmtId="0" fontId="3" fillId="0" borderId="40" xfId="0" applyFont="1" applyBorder="1"/>
    <xf numFmtId="0" fontId="3" fillId="0" borderId="41" xfId="0" applyFont="1" applyBorder="1"/>
    <xf numFmtId="0" fontId="3" fillId="0" borderId="42" xfId="0" applyFont="1" applyBorder="1"/>
    <xf numFmtId="0" fontId="3" fillId="0" borderId="43" xfId="0" applyFont="1" applyBorder="1"/>
    <xf numFmtId="0" fontId="3" fillId="4" borderId="27" xfId="0" applyFont="1" applyFill="1" applyBorder="1" applyProtection="1">
      <protection locked="0"/>
    </xf>
    <xf numFmtId="0" fontId="3" fillId="0" borderId="0" xfId="0" applyFont="1" applyFill="1" applyBorder="1" applyProtection="1"/>
    <xf numFmtId="0" fontId="3" fillId="0" borderId="44" xfId="0" applyFont="1" applyBorder="1"/>
    <xf numFmtId="0" fontId="3" fillId="6" borderId="45" xfId="0" applyFont="1" applyFill="1" applyBorder="1" applyProtection="1"/>
    <xf numFmtId="0" fontId="4" fillId="0" borderId="16" xfId="0" applyFont="1" applyFill="1" applyBorder="1"/>
    <xf numFmtId="0" fontId="3" fillId="8" borderId="0" xfId="0" applyFont="1" applyFill="1" applyBorder="1" applyAlignment="1" applyProtection="1">
      <alignment vertical="center"/>
      <protection locked="0"/>
    </xf>
    <xf numFmtId="0" fontId="4" fillId="0" borderId="0" xfId="0" applyFont="1" applyBorder="1" applyAlignment="1">
      <alignment horizontal="center"/>
    </xf>
    <xf numFmtId="0" fontId="9" fillId="0" borderId="47" xfId="0" applyFont="1" applyBorder="1" applyAlignment="1">
      <alignment vertical="center" wrapText="1"/>
    </xf>
    <xf numFmtId="0" fontId="9" fillId="0" borderId="41" xfId="0" applyFont="1" applyBorder="1" applyAlignment="1">
      <alignment vertical="center" wrapText="1"/>
    </xf>
    <xf numFmtId="0" fontId="3" fillId="4" borderId="48" xfId="0" applyFont="1" applyFill="1" applyBorder="1" applyProtection="1">
      <protection locked="0"/>
    </xf>
    <xf numFmtId="0" fontId="3" fillId="0" borderId="41" xfId="0" applyFont="1" applyBorder="1" applyAlignment="1">
      <alignment wrapText="1"/>
    </xf>
    <xf numFmtId="0" fontId="3" fillId="0" borderId="41" xfId="0" quotePrefix="1" applyFont="1" applyBorder="1"/>
    <xf numFmtId="0" fontId="4" fillId="0" borderId="49" xfId="0" applyFont="1" applyBorder="1" applyAlignment="1">
      <alignment horizontal="center"/>
    </xf>
    <xf numFmtId="0" fontId="3" fillId="0" borderId="20" xfId="0" applyFont="1" applyBorder="1" applyAlignment="1"/>
    <xf numFmtId="0" fontId="3" fillId="0" borderId="50" xfId="0" applyFont="1" applyBorder="1" applyAlignment="1"/>
    <xf numFmtId="0" fontId="3" fillId="0" borderId="37" xfId="0" applyFont="1" applyBorder="1" applyAlignment="1"/>
    <xf numFmtId="0" fontId="3" fillId="0" borderId="0" xfId="17" applyFont="1" applyBorder="1" applyAlignment="1">
      <alignment vertical="center"/>
    </xf>
    <xf numFmtId="0" fontId="9" fillId="0" borderId="0" xfId="19" applyFont="1" applyAlignment="1">
      <alignment vertical="center"/>
    </xf>
    <xf numFmtId="0" fontId="9" fillId="0" borderId="0" xfId="19" applyFont="1" applyFill="1" applyAlignment="1">
      <alignment vertical="center"/>
    </xf>
    <xf numFmtId="0" fontId="3" fillId="0" borderId="54" xfId="0" applyFont="1" applyBorder="1" applyAlignment="1">
      <alignment vertical="center"/>
    </xf>
    <xf numFmtId="0" fontId="9" fillId="0" borderId="54" xfId="0" applyFont="1" applyBorder="1" applyAlignment="1">
      <alignment vertical="center"/>
    </xf>
    <xf numFmtId="0" fontId="9" fillId="6" borderId="54" xfId="0" applyFont="1" applyFill="1" applyBorder="1" applyAlignment="1">
      <alignment vertical="center" wrapText="1"/>
    </xf>
    <xf numFmtId="0" fontId="9" fillId="0" borderId="54" xfId="0" applyFont="1" applyBorder="1" applyAlignment="1">
      <alignment vertical="center" wrapText="1"/>
    </xf>
    <xf numFmtId="0" fontId="9" fillId="0" borderId="55" xfId="0" applyFont="1" applyBorder="1" applyAlignment="1">
      <alignment vertical="center" wrapText="1"/>
    </xf>
    <xf numFmtId="0" fontId="3" fillId="0" borderId="19" xfId="0" applyFont="1" applyBorder="1" applyAlignment="1">
      <alignment vertical="center" wrapText="1"/>
    </xf>
    <xf numFmtId="0" fontId="3" fillId="0" borderId="0" xfId="0" applyFont="1" applyFill="1"/>
    <xf numFmtId="0" fontId="4" fillId="0" borderId="0" xfId="0" applyFont="1" applyFill="1"/>
    <xf numFmtId="0" fontId="3" fillId="0" borderId="0" xfId="17" applyNumberFormat="1" applyFont="1" applyBorder="1"/>
    <xf numFmtId="0" fontId="3" fillId="0" borderId="42" xfId="17" applyFont="1" applyBorder="1"/>
    <xf numFmtId="0" fontId="19" fillId="4" borderId="56" xfId="14" applyFont="1" applyFill="1" applyBorder="1" applyAlignment="1" applyProtection="1">
      <alignment horizontal="left" vertical="center"/>
      <protection locked="0"/>
    </xf>
    <xf numFmtId="0" fontId="9" fillId="4" borderId="14" xfId="14" applyFont="1" applyFill="1" applyBorder="1" applyAlignment="1" applyProtection="1">
      <alignment horizontal="left" vertical="center"/>
      <protection locked="0"/>
    </xf>
    <xf numFmtId="14" fontId="5" fillId="9" borderId="1" xfId="14" applyNumberFormat="1" applyFont="1" applyFill="1" applyBorder="1" applyProtection="1">
      <alignment horizontal="center" vertical="center"/>
    </xf>
    <xf numFmtId="14" fontId="5" fillId="9" borderId="14" xfId="14" applyNumberFormat="1" applyFont="1" applyFill="1" applyBorder="1" applyAlignment="1" applyProtection="1">
      <alignment horizontal="left" vertical="center"/>
    </xf>
    <xf numFmtId="14" fontId="5" fillId="9" borderId="53" xfId="14" applyNumberFormat="1" applyFont="1" applyFill="1" applyBorder="1" applyProtection="1">
      <alignment horizontal="center" vertical="center"/>
    </xf>
    <xf numFmtId="14" fontId="5" fillId="9" borderId="15" xfId="14" applyNumberFormat="1" applyFont="1" applyFill="1" applyBorder="1" applyAlignment="1" applyProtection="1">
      <alignment horizontal="left" vertical="center"/>
    </xf>
    <xf numFmtId="0" fontId="3" fillId="0" borderId="0" xfId="17" applyFont="1" applyAlignment="1">
      <alignment wrapText="1"/>
    </xf>
    <xf numFmtId="0" fontId="3" fillId="0" borderId="0" xfId="17" applyFont="1" applyAlignment="1"/>
    <xf numFmtId="0" fontId="3" fillId="5" borderId="0" xfId="0" applyFont="1" applyFill="1" applyAlignment="1">
      <alignment wrapText="1"/>
    </xf>
    <xf numFmtId="0" fontId="23" fillId="0" borderId="0" xfId="0" applyFont="1" applyFill="1" applyAlignment="1">
      <alignment vertical="center"/>
    </xf>
    <xf numFmtId="0" fontId="3" fillId="0" borderId="0" xfId="17" applyFont="1" applyFill="1"/>
    <xf numFmtId="0" fontId="3" fillId="5" borderId="0" xfId="17" applyFont="1" applyFill="1"/>
    <xf numFmtId="0" fontId="4" fillId="0" borderId="9" xfId="0" applyFont="1" applyBorder="1"/>
    <xf numFmtId="0" fontId="3" fillId="0" borderId="11" xfId="0" applyFont="1" applyBorder="1"/>
    <xf numFmtId="0" fontId="3" fillId="0" borderId="41" xfId="0" applyFont="1" applyBorder="1" applyAlignment="1">
      <alignment horizontal="left"/>
    </xf>
    <xf numFmtId="0" fontId="3" fillId="0" borderId="42" xfId="0" applyFont="1" applyBorder="1" applyAlignment="1">
      <alignment horizontal="left"/>
    </xf>
    <xf numFmtId="0" fontId="4" fillId="0" borderId="32" xfId="0" applyFont="1" applyBorder="1"/>
    <xf numFmtId="0" fontId="4" fillId="0" borderId="38" xfId="0" applyFont="1" applyBorder="1"/>
    <xf numFmtId="0" fontId="3" fillId="0" borderId="23" xfId="0" applyFont="1" applyBorder="1"/>
    <xf numFmtId="0" fontId="3" fillId="0" borderId="9" xfId="0" applyFont="1" applyBorder="1"/>
    <xf numFmtId="2" fontId="25" fillId="0" borderId="0" xfId="15" applyNumberFormat="1" applyFont="1" applyAlignment="1">
      <alignment horizontal="center"/>
    </xf>
    <xf numFmtId="0" fontId="4" fillId="0" borderId="58" xfId="0" applyFont="1" applyBorder="1" applyAlignment="1">
      <alignment horizontal="center"/>
    </xf>
    <xf numFmtId="2" fontId="25" fillId="0" borderId="0" xfId="15" applyNumberFormat="1" applyFont="1"/>
    <xf numFmtId="0" fontId="3" fillId="0" borderId="32" xfId="0" applyFont="1" applyBorder="1"/>
    <xf numFmtId="0" fontId="3" fillId="0" borderId="33" xfId="0" applyFont="1" applyBorder="1"/>
    <xf numFmtId="0" fontId="3" fillId="0" borderId="0" xfId="0" applyFont="1" applyBorder="1" applyAlignment="1">
      <alignment horizontal="left"/>
    </xf>
    <xf numFmtId="0" fontId="3" fillId="0" borderId="7" xfId="0" applyFont="1" applyBorder="1" applyAlignment="1">
      <alignment horizontal="left"/>
    </xf>
    <xf numFmtId="0" fontId="4" fillId="0" borderId="14" xfId="0" applyFont="1" applyBorder="1" applyAlignment="1">
      <alignment horizontal="center"/>
    </xf>
    <xf numFmtId="2" fontId="25" fillId="0" borderId="0" xfId="15" applyNumberFormat="1" applyFont="1" applyAlignment="1">
      <alignment horizontal="right"/>
    </xf>
    <xf numFmtId="0" fontId="25" fillId="0" borderId="0" xfId="15" applyFont="1"/>
    <xf numFmtId="0" fontId="3" fillId="0" borderId="31" xfId="0" applyFont="1" applyBorder="1"/>
    <xf numFmtId="0" fontId="25" fillId="0" borderId="0" xfId="15" applyFont="1" applyAlignment="1">
      <alignment horizontal="center"/>
    </xf>
    <xf numFmtId="0" fontId="25" fillId="0" borderId="0" xfId="15" applyFont="1" applyBorder="1"/>
    <xf numFmtId="0" fontId="3" fillId="0" borderId="33" xfId="0" applyFont="1" applyFill="1" applyBorder="1"/>
    <xf numFmtId="0" fontId="5" fillId="0" borderId="0" xfId="0" applyFont="1"/>
    <xf numFmtId="0" fontId="25" fillId="0" borderId="0" xfId="15" applyFont="1" applyFill="1" applyBorder="1"/>
    <xf numFmtId="0" fontId="25" fillId="0" borderId="0" xfId="15" applyFont="1" applyFill="1" applyAlignment="1">
      <alignment horizontal="center"/>
    </xf>
    <xf numFmtId="0" fontId="25" fillId="0" borderId="0" xfId="15" applyFont="1" applyFill="1"/>
    <xf numFmtId="2" fontId="25" fillId="0" borderId="0" xfId="15" applyNumberFormat="1" applyFont="1" applyFill="1" applyAlignment="1">
      <alignment horizontal="right"/>
    </xf>
    <xf numFmtId="2" fontId="25" fillId="0" borderId="0" xfId="15" applyNumberFormat="1" applyFont="1" applyFill="1"/>
    <xf numFmtId="0" fontId="4" fillId="0" borderId="0" xfId="0" applyFont="1" applyAlignment="1">
      <alignment wrapText="1"/>
    </xf>
    <xf numFmtId="0" fontId="5" fillId="0" borderId="0" xfId="0" applyFont="1" applyAlignment="1">
      <alignment wrapText="1"/>
    </xf>
    <xf numFmtId="0" fontId="3" fillId="0" borderId="0" xfId="0" applyFont="1" applyFill="1" applyAlignment="1">
      <alignment wrapText="1"/>
    </xf>
    <xf numFmtId="0" fontId="3" fillId="5" borderId="0" xfId="0" applyFont="1" applyFill="1" applyBorder="1"/>
    <xf numFmtId="0" fontId="4" fillId="0" borderId="0" xfId="0" applyFont="1" applyFill="1" applyBorder="1"/>
    <xf numFmtId="0" fontId="4" fillId="5" borderId="0" xfId="0" applyFont="1" applyFill="1" applyBorder="1"/>
    <xf numFmtId="0" fontId="3" fillId="0" borderId="0" xfId="17" applyFont="1" applyFill="1" applyAlignment="1">
      <alignment wrapText="1"/>
    </xf>
    <xf numFmtId="0" fontId="3" fillId="5" borderId="0" xfId="17" applyFont="1" applyFill="1" applyAlignment="1">
      <alignment wrapText="1"/>
    </xf>
    <xf numFmtId="0" fontId="4" fillId="0" borderId="0" xfId="0" applyFont="1" applyFill="1" applyAlignment="1">
      <alignment wrapText="1"/>
    </xf>
    <xf numFmtId="0" fontId="4" fillId="5" borderId="0" xfId="0" applyFont="1" applyFill="1" applyAlignment="1">
      <alignment wrapText="1"/>
    </xf>
    <xf numFmtId="2" fontId="25" fillId="0" borderId="0" xfId="15" applyNumberFormat="1" applyFont="1" applyAlignment="1">
      <alignment horizontal="center" wrapText="1"/>
    </xf>
    <xf numFmtId="0" fontId="25" fillId="0" borderId="0" xfId="15" applyFont="1" applyFill="1" applyAlignment="1">
      <alignment horizontal="center" wrapText="1"/>
    </xf>
    <xf numFmtId="2" fontId="25" fillId="0" borderId="0" xfId="15" applyNumberFormat="1" applyFont="1" applyAlignment="1">
      <alignment wrapText="1"/>
    </xf>
    <xf numFmtId="0" fontId="25" fillId="0" borderId="0" xfId="15" applyFont="1" applyFill="1" applyAlignment="1">
      <alignment wrapText="1"/>
    </xf>
    <xf numFmtId="2" fontId="25" fillId="0" borderId="0" xfId="15" applyNumberFormat="1" applyFont="1" applyAlignment="1">
      <alignment horizontal="right" wrapText="1"/>
    </xf>
    <xf numFmtId="2" fontId="25" fillId="0" borderId="0" xfId="15" applyNumberFormat="1" applyFont="1" applyFill="1" applyAlignment="1">
      <alignment horizontal="right" wrapText="1"/>
    </xf>
    <xf numFmtId="0" fontId="25" fillId="0" borderId="0" xfId="15" applyFont="1" applyAlignment="1">
      <alignment wrapText="1"/>
    </xf>
    <xf numFmtId="0" fontId="3" fillId="6" borderId="0" xfId="0" applyFont="1" applyFill="1" applyAlignment="1">
      <alignment wrapText="1"/>
    </xf>
    <xf numFmtId="0" fontId="3" fillId="0" borderId="0" xfId="0" applyFont="1" applyAlignment="1"/>
    <xf numFmtId="0" fontId="3" fillId="0" borderId="0" xfId="0" applyFont="1" applyFill="1" applyAlignment="1"/>
    <xf numFmtId="0" fontId="3" fillId="5" borderId="0" xfId="0" applyFont="1" applyFill="1" applyAlignment="1"/>
    <xf numFmtId="0" fontId="3" fillId="0" borderId="0" xfId="0" applyFont="1" applyProtection="1"/>
    <xf numFmtId="0" fontId="23" fillId="5" borderId="0" xfId="0" applyFont="1" applyFill="1" applyAlignment="1">
      <alignment vertical="center"/>
    </xf>
    <xf numFmtId="0" fontId="15" fillId="6" borderId="0" xfId="0" applyFont="1" applyFill="1" applyAlignment="1">
      <alignment wrapText="1"/>
    </xf>
    <xf numFmtId="0" fontId="15" fillId="0" borderId="0" xfId="0" applyFont="1" applyAlignment="1">
      <alignment wrapText="1"/>
    </xf>
    <xf numFmtId="0" fontId="15" fillId="5" borderId="0" xfId="0" applyFont="1" applyFill="1" applyAlignment="1">
      <alignment wrapText="1"/>
    </xf>
    <xf numFmtId="0" fontId="15" fillId="5" borderId="0" xfId="0" applyFont="1" applyFill="1" applyAlignment="1"/>
    <xf numFmtId="0" fontId="15" fillId="0" borderId="0" xfId="0" applyFont="1" applyAlignment="1"/>
    <xf numFmtId="0" fontId="15" fillId="6" borderId="63" xfId="0" applyFont="1" applyFill="1" applyBorder="1" applyAlignment="1">
      <alignment horizontal="center" wrapText="1"/>
    </xf>
    <xf numFmtId="0" fontId="15" fillId="6" borderId="62" xfId="0" applyFont="1" applyFill="1" applyBorder="1" applyAlignment="1"/>
    <xf numFmtId="0" fontId="15" fillId="6" borderId="64" xfId="0" applyFont="1" applyFill="1" applyBorder="1" applyAlignment="1">
      <alignment wrapText="1"/>
    </xf>
    <xf numFmtId="0" fontId="15" fillId="6" borderId="66" xfId="0" applyFont="1" applyFill="1" applyBorder="1" applyAlignment="1">
      <alignment horizontal="center" wrapText="1"/>
    </xf>
    <xf numFmtId="0" fontId="15" fillId="6" borderId="65" xfId="0" applyFont="1" applyFill="1" applyBorder="1" applyAlignment="1"/>
    <xf numFmtId="0" fontId="15" fillId="6" borderId="67" xfId="0" applyFont="1" applyFill="1" applyBorder="1" applyAlignment="1">
      <alignment wrapText="1"/>
    </xf>
    <xf numFmtId="0" fontId="15" fillId="0" borderId="0" xfId="0" applyFont="1" applyBorder="1" applyAlignment="1">
      <alignment horizontal="centerContinuous" wrapText="1"/>
    </xf>
    <xf numFmtId="0" fontId="15" fillId="0" borderId="0" xfId="0" applyFont="1" applyAlignment="1">
      <alignment vertical="center" wrapText="1"/>
    </xf>
    <xf numFmtId="0" fontId="26" fillId="0" borderId="0" xfId="0" applyFont="1" applyAlignment="1">
      <alignment vertical="center"/>
    </xf>
    <xf numFmtId="0" fontId="3" fillId="0" borderId="0" xfId="0" applyFont="1" applyFill="1" applyBorder="1" applyAlignment="1">
      <alignment vertical="center"/>
    </xf>
    <xf numFmtId="0" fontId="26" fillId="0" borderId="0" xfId="0" applyFont="1" applyBorder="1" applyAlignment="1">
      <alignment vertical="center"/>
    </xf>
    <xf numFmtId="0" fontId="3" fillId="0" borderId="0" xfId="0" applyFont="1" applyBorder="1" applyAlignment="1">
      <alignment vertical="center" wrapText="1"/>
    </xf>
    <xf numFmtId="164" fontId="3" fillId="0" borderId="0" xfId="0" applyNumberFormat="1" applyFont="1" applyFill="1" applyBorder="1" applyAlignment="1">
      <alignment vertical="center"/>
    </xf>
    <xf numFmtId="164" fontId="4" fillId="0" borderId="0" xfId="0" applyNumberFormat="1" applyFont="1" applyFill="1" applyBorder="1" applyAlignment="1">
      <alignment vertical="center"/>
    </xf>
    <xf numFmtId="0" fontId="10" fillId="6" borderId="7" xfId="10" applyFont="1" applyFill="1" applyBorder="1" applyAlignment="1">
      <alignment horizontal="left" vertical="center"/>
    </xf>
    <xf numFmtId="0" fontId="10" fillId="6" borderId="52" xfId="10" applyFont="1" applyFill="1" applyBorder="1" applyAlignment="1">
      <alignment horizontal="left" vertical="center"/>
    </xf>
    <xf numFmtId="0" fontId="22" fillId="6" borderId="7" xfId="10" applyFont="1" applyFill="1" applyBorder="1" applyAlignment="1">
      <alignment horizontal="center" vertical="center"/>
    </xf>
    <xf numFmtId="0" fontId="22" fillId="6" borderId="52" xfId="10" applyFont="1" applyFill="1" applyBorder="1" applyAlignment="1">
      <alignment horizontal="center" vertical="center"/>
    </xf>
    <xf numFmtId="0" fontId="10" fillId="6" borderId="39" xfId="10" applyFont="1" applyFill="1" applyBorder="1" applyAlignment="1">
      <alignment horizontal="left" vertical="center"/>
    </xf>
    <xf numFmtId="0" fontId="10" fillId="6" borderId="58" xfId="10" applyFont="1" applyFill="1" applyBorder="1" applyAlignment="1">
      <alignment horizontal="left" vertical="center"/>
    </xf>
    <xf numFmtId="0" fontId="24" fillId="0" borderId="78" xfId="11" applyFont="1" applyBorder="1" applyAlignment="1" applyProtection="1">
      <alignment vertical="center"/>
      <protection locked="0"/>
    </xf>
    <xf numFmtId="0" fontId="24" fillId="0" borderId="80" xfId="11" applyFont="1" applyBorder="1" applyAlignment="1" applyProtection="1">
      <alignment vertical="center"/>
      <protection locked="0"/>
    </xf>
    <xf numFmtId="0" fontId="24" fillId="0" borderId="82" xfId="11" applyFont="1" applyBorder="1" applyAlignment="1" applyProtection="1">
      <alignment vertical="center"/>
      <protection locked="0"/>
    </xf>
    <xf numFmtId="0" fontId="11" fillId="6" borderId="44" xfId="0" applyFont="1" applyFill="1" applyBorder="1" applyAlignment="1">
      <alignment horizontal="center" wrapText="1"/>
    </xf>
    <xf numFmtId="0" fontId="3" fillId="0" borderId="0" xfId="0" applyFont="1" applyAlignment="1" applyProtection="1">
      <alignment vertical="center"/>
    </xf>
    <xf numFmtId="0" fontId="3" fillId="6" borderId="14" xfId="0" applyFont="1" applyFill="1" applyBorder="1" applyProtection="1"/>
    <xf numFmtId="0" fontId="3" fillId="6" borderId="16" xfId="0" applyFont="1" applyFill="1" applyBorder="1" applyProtection="1"/>
    <xf numFmtId="0" fontId="3" fillId="6" borderId="15" xfId="0" applyFont="1" applyFill="1" applyBorder="1" applyProtection="1"/>
    <xf numFmtId="14" fontId="5" fillId="9" borderId="27" xfId="14" applyNumberFormat="1" applyFont="1" applyFill="1" applyBorder="1" applyProtection="1">
      <alignment horizontal="center" vertical="center"/>
    </xf>
    <xf numFmtId="0" fontId="3" fillId="5" borderId="0" xfId="17" applyFont="1" applyFill="1" applyBorder="1"/>
    <xf numFmtId="14" fontId="3" fillId="4" borderId="27" xfId="0" applyNumberFormat="1" applyFont="1" applyFill="1" applyBorder="1" applyProtection="1">
      <protection locked="0"/>
    </xf>
    <xf numFmtId="14" fontId="3" fillId="4" borderId="14" xfId="0" applyNumberFormat="1" applyFont="1" applyFill="1" applyBorder="1" applyProtection="1">
      <protection locked="0"/>
    </xf>
    <xf numFmtId="3" fontId="3" fillId="4" borderId="27" xfId="0" applyNumberFormat="1" applyFont="1" applyFill="1" applyBorder="1" applyProtection="1">
      <protection locked="0"/>
    </xf>
    <xf numFmtId="14" fontId="3" fillId="4" borderId="15" xfId="0" applyNumberFormat="1" applyFont="1" applyFill="1" applyBorder="1" applyProtection="1">
      <protection locked="0"/>
    </xf>
    <xf numFmtId="0" fontId="3" fillId="0" borderId="47" xfId="0" applyFont="1" applyBorder="1"/>
    <xf numFmtId="0" fontId="15" fillId="8" borderId="0" xfId="0" applyFont="1" applyFill="1" applyBorder="1" applyAlignment="1">
      <alignment horizontal="right" vertical="center"/>
    </xf>
    <xf numFmtId="0" fontId="9" fillId="0" borderId="98" xfId="0" applyFont="1" applyBorder="1" applyAlignment="1">
      <alignment vertical="center"/>
    </xf>
    <xf numFmtId="0" fontId="9" fillId="0" borderId="99" xfId="0" applyFont="1" applyBorder="1" applyAlignment="1">
      <alignment vertical="center" wrapText="1"/>
    </xf>
    <xf numFmtId="0" fontId="31" fillId="0" borderId="0" xfId="0" applyFont="1"/>
    <xf numFmtId="0" fontId="31" fillId="0" borderId="0" xfId="0" applyFont="1" applyAlignment="1"/>
    <xf numFmtId="0" fontId="4" fillId="18" borderId="0" xfId="0" applyFont="1" applyFill="1" applyAlignment="1">
      <alignment vertical="center"/>
    </xf>
    <xf numFmtId="0" fontId="4" fillId="18" borderId="0" xfId="0" applyFont="1" applyFill="1" applyAlignment="1">
      <alignment vertical="top"/>
    </xf>
    <xf numFmtId="0" fontId="31" fillId="0" borderId="0" xfId="0" applyFont="1" applyBorder="1"/>
    <xf numFmtId="0" fontId="3" fillId="18" borderId="0" xfId="0" applyFont="1" applyFill="1"/>
    <xf numFmtId="14" fontId="3" fillId="0" borderId="0" xfId="17" applyNumberFormat="1" applyFont="1" applyBorder="1" applyAlignment="1">
      <alignment horizontal="left" vertical="center" wrapText="1"/>
    </xf>
    <xf numFmtId="14" fontId="3" fillId="0" borderId="0" xfId="17" applyNumberFormat="1" applyFont="1" applyBorder="1" applyAlignment="1">
      <alignment horizontal="left" wrapText="1"/>
    </xf>
    <xf numFmtId="0" fontId="3" fillId="0" borderId="0" xfId="17" applyFont="1" applyBorder="1" applyAlignment="1">
      <alignment horizontal="left" wrapText="1"/>
    </xf>
    <xf numFmtId="0" fontId="31" fillId="0" borderId="0" xfId="17" applyFont="1" applyAlignment="1">
      <alignment vertical="center"/>
    </xf>
    <xf numFmtId="0" fontId="31" fillId="5" borderId="0" xfId="17" applyFont="1" applyFill="1" applyAlignment="1">
      <alignment vertical="center"/>
    </xf>
    <xf numFmtId="0" fontId="31" fillId="0" borderId="0" xfId="17" applyFont="1" applyAlignment="1">
      <alignment vertical="center" wrapText="1"/>
    </xf>
    <xf numFmtId="0" fontId="31" fillId="5" borderId="0" xfId="17" applyFont="1" applyFill="1" applyAlignment="1">
      <alignment vertical="center" wrapText="1"/>
    </xf>
    <xf numFmtId="0" fontId="31" fillId="6" borderId="0" xfId="17" applyFont="1" applyFill="1" applyAlignment="1">
      <alignment vertical="center"/>
    </xf>
    <xf numFmtId="0" fontId="31" fillId="0" borderId="0" xfId="0" applyFont="1" applyAlignment="1">
      <alignment vertical="center"/>
    </xf>
    <xf numFmtId="0" fontId="31" fillId="5" borderId="0" xfId="0" applyFont="1" applyFill="1" applyAlignment="1">
      <alignment vertical="center"/>
    </xf>
    <xf numFmtId="0" fontId="8" fillId="0" borderId="0" xfId="0" applyFont="1" applyAlignment="1">
      <alignment vertical="center"/>
    </xf>
    <xf numFmtId="0" fontId="31" fillId="18" borderId="0" xfId="0" applyFont="1" applyFill="1" applyAlignment="1">
      <alignment vertical="center"/>
    </xf>
    <xf numFmtId="0" fontId="31" fillId="0" borderId="0" xfId="0" applyFont="1" applyFill="1" applyAlignment="1">
      <alignment vertical="center"/>
    </xf>
    <xf numFmtId="0" fontId="43" fillId="8" borderId="0" xfId="0" applyFont="1" applyFill="1" applyAlignment="1">
      <alignment vertical="center"/>
    </xf>
    <xf numFmtId="0" fontId="31" fillId="8" borderId="0" xfId="0" applyFont="1" applyFill="1" applyAlignment="1">
      <alignment vertical="center"/>
    </xf>
    <xf numFmtId="0" fontId="31" fillId="0" borderId="0" xfId="0" applyFont="1" applyFill="1" applyBorder="1" applyAlignment="1">
      <alignment vertical="center"/>
    </xf>
    <xf numFmtId="0" fontId="31" fillId="0" borderId="0" xfId="0" applyFont="1" applyBorder="1" applyAlignment="1">
      <alignment vertical="center"/>
    </xf>
    <xf numFmtId="0" fontId="15" fillId="0" borderId="0" xfId="17" applyFont="1" applyBorder="1" applyAlignment="1">
      <alignment horizontal="left"/>
    </xf>
    <xf numFmtId="0" fontId="15" fillId="0" borderId="0" xfId="17" applyFont="1" applyBorder="1" applyAlignment="1">
      <alignment horizontal="left" wrapText="1"/>
    </xf>
    <xf numFmtId="0" fontId="31" fillId="0" borderId="0" xfId="0" applyFont="1" applyAlignment="1">
      <alignment vertical="center" wrapText="1"/>
    </xf>
    <xf numFmtId="0" fontId="31" fillId="0" borderId="0" xfId="0" applyFont="1" applyAlignment="1">
      <alignment horizontal="center" vertical="center" wrapText="1"/>
    </xf>
    <xf numFmtId="14" fontId="36" fillId="0" borderId="0" xfId="17" applyNumberFormat="1" applyFont="1"/>
    <xf numFmtId="0" fontId="36" fillId="0" borderId="0" xfId="17" applyFont="1"/>
    <xf numFmtId="0" fontId="46" fillId="0" borderId="0" xfId="17" applyFont="1" applyAlignment="1"/>
    <xf numFmtId="0" fontId="36" fillId="0" borderId="0" xfId="17" applyFont="1" applyAlignment="1"/>
    <xf numFmtId="0" fontId="46" fillId="0" borderId="0" xfId="17" applyFont="1"/>
    <xf numFmtId="0" fontId="47" fillId="0" borderId="39" xfId="17" applyFont="1" applyBorder="1" applyAlignment="1">
      <alignment horizontal="center"/>
    </xf>
    <xf numFmtId="0" fontId="47" fillId="0" borderId="58" xfId="17" applyFont="1" applyBorder="1" applyAlignment="1">
      <alignment horizontal="center"/>
    </xf>
    <xf numFmtId="0" fontId="36" fillId="0" borderId="0" xfId="17" applyNumberFormat="1" applyFont="1"/>
    <xf numFmtId="0" fontId="3" fillId="19" borderId="1" xfId="0" applyFont="1" applyFill="1" applyBorder="1" applyProtection="1">
      <protection locked="0"/>
    </xf>
    <xf numFmtId="0" fontId="36" fillId="0" borderId="101" xfId="19" applyFont="1" applyBorder="1"/>
    <xf numFmtId="0" fontId="48" fillId="0" borderId="102" xfId="19" applyFont="1" applyBorder="1" applyAlignment="1">
      <alignment horizontal="left"/>
    </xf>
    <xf numFmtId="0" fontId="36" fillId="0" borderId="103" xfId="19" applyFont="1" applyBorder="1"/>
    <xf numFmtId="0" fontId="36" fillId="0" borderId="104" xfId="19" applyNumberFormat="1" applyFont="1" applyBorder="1" applyAlignment="1">
      <alignment horizontal="left"/>
    </xf>
    <xf numFmtId="14" fontId="36" fillId="0" borderId="104" xfId="19" applyNumberFormat="1" applyFont="1" applyBorder="1" applyAlignment="1">
      <alignment horizontal="left"/>
    </xf>
    <xf numFmtId="0" fontId="36" fillId="0" borderId="103" xfId="19" applyNumberFormat="1" applyFont="1" applyBorder="1"/>
    <xf numFmtId="0" fontId="48" fillId="0" borderId="104" xfId="19" applyFont="1" applyBorder="1" applyAlignment="1">
      <alignment horizontal="left"/>
    </xf>
    <xf numFmtId="0" fontId="36" fillId="0" borderId="105" xfId="19" applyFont="1" applyBorder="1" applyAlignment="1">
      <alignment horizontal="left" vertical="center"/>
    </xf>
    <xf numFmtId="0" fontId="36" fillId="0" borderId="106" xfId="19" applyNumberFormat="1" applyFont="1" applyBorder="1" applyAlignment="1">
      <alignment horizontal="left" vertical="center" wrapText="1"/>
    </xf>
    <xf numFmtId="0" fontId="36" fillId="0" borderId="107" xfId="19" applyFont="1" applyBorder="1"/>
    <xf numFmtId="14" fontId="36" fillId="0" borderId="97" xfId="19" applyNumberFormat="1" applyFont="1" applyBorder="1" applyAlignment="1">
      <alignment horizontal="left"/>
    </xf>
    <xf numFmtId="0" fontId="36" fillId="0" borderId="108" xfId="19" applyFont="1" applyBorder="1"/>
    <xf numFmtId="0" fontId="48" fillId="0" borderId="109" xfId="19" applyFont="1" applyBorder="1" applyAlignment="1">
      <alignment horizontal="left"/>
    </xf>
    <xf numFmtId="0" fontId="36" fillId="0" borderId="107" xfId="19" applyFont="1" applyBorder="1" applyAlignment="1">
      <alignment horizontal="left" vertical="center"/>
    </xf>
    <xf numFmtId="0" fontId="9" fillId="4" borderId="57" xfId="0" applyNumberFormat="1" applyFont="1" applyFill="1" applyBorder="1" applyAlignment="1" applyProtection="1">
      <alignment horizontal="center"/>
      <protection locked="0"/>
    </xf>
    <xf numFmtId="0" fontId="3" fillId="4" borderId="14" xfId="0" applyNumberFormat="1" applyFont="1" applyFill="1" applyBorder="1" applyProtection="1">
      <protection locked="0"/>
    </xf>
    <xf numFmtId="0" fontId="3" fillId="4" borderId="15" xfId="0" applyNumberFormat="1" applyFont="1" applyFill="1" applyBorder="1" applyProtection="1">
      <protection locked="0"/>
    </xf>
    <xf numFmtId="0" fontId="3" fillId="4" borderId="1" xfId="0" applyNumberFormat="1" applyFont="1" applyFill="1" applyBorder="1" applyProtection="1">
      <protection locked="0"/>
    </xf>
    <xf numFmtId="0" fontId="3" fillId="0" borderId="0" xfId="0" applyNumberFormat="1" applyFont="1" applyBorder="1"/>
    <xf numFmtId="0" fontId="3" fillId="0" borderId="8" xfId="0" applyNumberFormat="1" applyFont="1" applyBorder="1"/>
    <xf numFmtId="0" fontId="3" fillId="4" borderId="53" xfId="0" applyNumberFormat="1" applyFont="1" applyFill="1" applyBorder="1" applyProtection="1">
      <protection locked="0"/>
    </xf>
    <xf numFmtId="0" fontId="3" fillId="0" borderId="32" xfId="0" applyNumberFormat="1" applyFont="1" applyBorder="1"/>
    <xf numFmtId="0" fontId="3" fillId="0" borderId="33" xfId="0" applyNumberFormat="1" applyFont="1" applyBorder="1"/>
    <xf numFmtId="0" fontId="3" fillId="0" borderId="7" xfId="0" applyNumberFormat="1" applyFont="1" applyBorder="1"/>
    <xf numFmtId="0" fontId="3" fillId="0" borderId="41" xfId="0" applyNumberFormat="1" applyFont="1" applyBorder="1" applyAlignment="1">
      <alignment horizontal="left"/>
    </xf>
    <xf numFmtId="0" fontId="3" fillId="0" borderId="23" xfId="0" applyNumberFormat="1" applyFont="1" applyBorder="1"/>
    <xf numFmtId="0" fontId="3" fillId="0" borderId="42" xfId="0" applyNumberFormat="1" applyFont="1" applyBorder="1" applyAlignment="1">
      <alignment horizontal="left"/>
    </xf>
    <xf numFmtId="0" fontId="3" fillId="0" borderId="9" xfId="0" applyNumberFormat="1" applyFont="1" applyBorder="1"/>
    <xf numFmtId="0" fontId="4" fillId="0" borderId="7" xfId="0" applyNumberFormat="1" applyFont="1" applyBorder="1"/>
    <xf numFmtId="0" fontId="4" fillId="0" borderId="1" xfId="0" applyNumberFormat="1" applyFont="1" applyBorder="1" applyAlignment="1">
      <alignment horizontal="center"/>
    </xf>
    <xf numFmtId="0" fontId="4" fillId="0" borderId="14" xfId="0" applyNumberFormat="1" applyFont="1" applyBorder="1" applyAlignment="1">
      <alignment horizontal="center"/>
    </xf>
    <xf numFmtId="0" fontId="3" fillId="0" borderId="41" xfId="0" applyNumberFormat="1" applyFont="1" applyBorder="1" applyAlignment="1">
      <alignment wrapText="1"/>
    </xf>
    <xf numFmtId="0" fontId="3" fillId="0" borderId="42" xfId="0" applyNumberFormat="1" applyFont="1" applyBorder="1" applyAlignment="1">
      <alignment wrapText="1"/>
    </xf>
    <xf numFmtId="0" fontId="26" fillId="0" borderId="7" xfId="0" applyNumberFormat="1" applyFont="1" applyBorder="1"/>
    <xf numFmtId="0" fontId="3" fillId="0" borderId="41" xfId="0" applyNumberFormat="1" applyFont="1" applyBorder="1"/>
    <xf numFmtId="0" fontId="3" fillId="0" borderId="42" xfId="0" applyNumberFormat="1" applyFont="1" applyBorder="1"/>
    <xf numFmtId="0" fontId="3" fillId="0" borderId="31" xfId="0" applyNumberFormat="1" applyFont="1" applyBorder="1"/>
    <xf numFmtId="0" fontId="4" fillId="0" borderId="38" xfId="0" applyNumberFormat="1" applyFont="1" applyBorder="1"/>
    <xf numFmtId="0" fontId="3" fillId="0" borderId="11" xfId="0" applyNumberFormat="1" applyFont="1" applyBorder="1"/>
    <xf numFmtId="0" fontId="3" fillId="0" borderId="0" xfId="0" applyNumberFormat="1" applyFont="1" applyBorder="1" applyAlignment="1">
      <alignment horizontal="left"/>
    </xf>
    <xf numFmtId="0" fontId="3" fillId="0" borderId="7" xfId="0" applyNumberFormat="1" applyFont="1" applyBorder="1" applyAlignment="1">
      <alignment horizontal="left"/>
    </xf>
    <xf numFmtId="0" fontId="3" fillId="0" borderId="38" xfId="0" applyNumberFormat="1" applyFont="1" applyBorder="1"/>
    <xf numFmtId="0" fontId="3" fillId="0" borderId="0" xfId="0" applyNumberFormat="1" applyFont="1"/>
    <xf numFmtId="0" fontId="3" fillId="0" borderId="7" xfId="0" applyNumberFormat="1" applyFont="1" applyFill="1" applyBorder="1"/>
    <xf numFmtId="0" fontId="4" fillId="0" borderId="8" xfId="0" applyNumberFormat="1" applyFont="1" applyBorder="1"/>
    <xf numFmtId="0" fontId="3" fillId="6" borderId="0" xfId="0" applyNumberFormat="1" applyFont="1" applyFill="1" applyBorder="1" applyProtection="1"/>
    <xf numFmtId="0" fontId="3" fillId="0" borderId="10" xfId="0" applyNumberFormat="1" applyFont="1" applyBorder="1"/>
    <xf numFmtId="0" fontId="3" fillId="0" borderId="11" xfId="0" applyNumberFormat="1" applyFont="1" applyFill="1" applyBorder="1"/>
    <xf numFmtId="0" fontId="3" fillId="0" borderId="23" xfId="0" applyNumberFormat="1" applyFont="1" applyFill="1" applyBorder="1"/>
    <xf numFmtId="0" fontId="9" fillId="4" borderId="1" xfId="0" applyNumberFormat="1" applyFont="1" applyFill="1" applyBorder="1" applyAlignment="1" applyProtection="1">
      <alignment horizontal="center"/>
      <protection locked="0"/>
    </xf>
    <xf numFmtId="0" fontId="9" fillId="4" borderId="14" xfId="0" applyNumberFormat="1" applyFont="1" applyFill="1" applyBorder="1" applyAlignment="1" applyProtection="1">
      <alignment horizontal="center"/>
      <protection locked="0"/>
    </xf>
    <xf numFmtId="0" fontId="9" fillId="4" borderId="49" xfId="0" applyNumberFormat="1" applyFont="1" applyFill="1" applyBorder="1" applyProtection="1">
      <protection locked="0"/>
    </xf>
    <xf numFmtId="0" fontId="9" fillId="4" borderId="53" xfId="0" applyNumberFormat="1" applyFont="1" applyFill="1" applyBorder="1" applyProtection="1">
      <protection locked="0"/>
    </xf>
    <xf numFmtId="0" fontId="3" fillId="0" borderId="8" xfId="0" applyNumberFormat="1" applyFont="1" applyFill="1" applyBorder="1"/>
    <xf numFmtId="0" fontId="3" fillId="0" borderId="9" xfId="0" applyNumberFormat="1" applyFont="1" applyBorder="1" applyAlignment="1">
      <alignment horizontal="left"/>
    </xf>
    <xf numFmtId="0" fontId="9" fillId="4" borderId="1" xfId="0" applyNumberFormat="1" applyFont="1" applyFill="1" applyBorder="1" applyProtection="1">
      <protection locked="0"/>
    </xf>
    <xf numFmtId="0" fontId="9" fillId="4" borderId="14" xfId="0" applyNumberFormat="1" applyFont="1" applyFill="1" applyBorder="1" applyProtection="1">
      <protection locked="0"/>
    </xf>
    <xf numFmtId="0" fontId="9" fillId="4" borderId="15" xfId="0" applyNumberFormat="1" applyFont="1" applyFill="1" applyBorder="1" applyProtection="1">
      <protection locked="0"/>
    </xf>
    <xf numFmtId="0" fontId="3" fillId="0" borderId="33" xfId="0" applyNumberFormat="1" applyFont="1" applyFill="1" applyBorder="1"/>
    <xf numFmtId="0" fontId="4" fillId="0" borderId="9" xfId="0" applyNumberFormat="1" applyFont="1" applyBorder="1"/>
    <xf numFmtId="0" fontId="4" fillId="0" borderId="0" xfId="0" applyNumberFormat="1" applyFont="1" applyBorder="1"/>
    <xf numFmtId="0" fontId="3" fillId="0" borderId="0" xfId="0" applyNumberFormat="1" applyFont="1" applyFill="1" applyBorder="1"/>
    <xf numFmtId="0" fontId="4" fillId="0" borderId="23" xfId="0" applyNumberFormat="1" applyFont="1" applyFill="1" applyBorder="1"/>
    <xf numFmtId="0" fontId="9" fillId="4" borderId="1" xfId="2" applyNumberFormat="1" applyFont="1" applyFill="1" applyBorder="1" applyAlignment="1" applyProtection="1">
      <alignment horizontal="center"/>
      <protection locked="0"/>
    </xf>
    <xf numFmtId="0" fontId="9" fillId="4" borderId="48" xfId="0" applyNumberFormat="1" applyFont="1" applyFill="1" applyBorder="1" applyProtection="1">
      <protection locked="0"/>
    </xf>
    <xf numFmtId="0" fontId="9" fillId="0" borderId="23" xfId="0" applyNumberFormat="1" applyFont="1" applyFill="1" applyBorder="1" applyProtection="1"/>
    <xf numFmtId="0" fontId="3" fillId="0" borderId="23" xfId="0" applyNumberFormat="1" applyFont="1" applyFill="1" applyBorder="1" applyProtection="1"/>
    <xf numFmtId="0" fontId="3" fillId="0" borderId="8" xfId="0" applyNumberFormat="1" applyFont="1" applyFill="1" applyBorder="1" applyProtection="1"/>
    <xf numFmtId="0" fontId="4" fillId="0" borderId="23" xfId="0" applyNumberFormat="1" applyFont="1" applyFill="1" applyBorder="1" applyProtection="1"/>
    <xf numFmtId="0" fontId="3" fillId="0" borderId="0" xfId="0" applyNumberFormat="1" applyFont="1" applyBorder="1" applyAlignment="1">
      <alignment wrapText="1"/>
    </xf>
    <xf numFmtId="0" fontId="4" fillId="0" borderId="23" xfId="0" applyNumberFormat="1" applyFont="1" applyFill="1" applyBorder="1" applyAlignment="1" applyProtection="1">
      <alignment horizontal="center"/>
    </xf>
    <xf numFmtId="0" fontId="4" fillId="0" borderId="8" xfId="0" applyNumberFormat="1" applyFont="1" applyFill="1" applyBorder="1" applyProtection="1"/>
    <xf numFmtId="0" fontId="3" fillId="0" borderId="33" xfId="0" applyNumberFormat="1" applyFont="1" applyFill="1" applyBorder="1" applyProtection="1"/>
    <xf numFmtId="0" fontId="3" fillId="0" borderId="0" xfId="17" applyNumberFormat="1" applyFont="1" applyBorder="1" applyAlignment="1">
      <alignment horizontal="left" wrapText="1"/>
    </xf>
    <xf numFmtId="0" fontId="3" fillId="0" borderId="0" xfId="17" applyNumberFormat="1" applyFont="1"/>
    <xf numFmtId="0" fontId="3" fillId="0" borderId="61" xfId="0" applyNumberFormat="1" applyFont="1" applyBorder="1" applyAlignment="1">
      <alignment wrapText="1"/>
    </xf>
    <xf numFmtId="0" fontId="3" fillId="4" borderId="48" xfId="0" applyNumberFormat="1" applyFont="1" applyFill="1" applyBorder="1" applyAlignment="1" applyProtection="1">
      <alignment vertical="center"/>
      <protection locked="0"/>
    </xf>
    <xf numFmtId="0" fontId="26" fillId="0" borderId="0" xfId="0" applyNumberFormat="1" applyFont="1"/>
    <xf numFmtId="0" fontId="4" fillId="0" borderId="0" xfId="0" applyNumberFormat="1" applyFont="1"/>
    <xf numFmtId="0" fontId="3" fillId="0" borderId="46" xfId="0" applyNumberFormat="1" applyFont="1" applyBorder="1" applyAlignment="1">
      <alignment horizontal="left"/>
    </xf>
    <xf numFmtId="0" fontId="3" fillId="4" borderId="48" xfId="0" applyNumberFormat="1" applyFont="1" applyFill="1" applyBorder="1" applyProtection="1">
      <protection locked="0"/>
    </xf>
    <xf numFmtId="0" fontId="3" fillId="0" borderId="10" xfId="0" applyNumberFormat="1" applyFont="1" applyBorder="1" applyProtection="1"/>
    <xf numFmtId="0" fontId="3" fillId="0" borderId="11" xfId="0" applyNumberFormat="1" applyFont="1" applyBorder="1" applyProtection="1"/>
    <xf numFmtId="0" fontId="3" fillId="0" borderId="61" xfId="0" applyNumberFormat="1" applyFont="1" applyBorder="1"/>
    <xf numFmtId="0" fontId="3" fillId="0" borderId="0" xfId="0" applyNumberFormat="1" applyFont="1" applyBorder="1" applyProtection="1"/>
    <xf numFmtId="0" fontId="3" fillId="0" borderId="8" xfId="0" applyNumberFormat="1" applyFont="1" applyBorder="1" applyProtection="1"/>
    <xf numFmtId="0" fontId="3" fillId="4" borderId="58" xfId="0" applyNumberFormat="1" applyFont="1" applyFill="1" applyBorder="1" applyProtection="1">
      <protection locked="0"/>
    </xf>
    <xf numFmtId="0" fontId="4" fillId="0" borderId="8" xfId="0" applyNumberFormat="1" applyFont="1" applyBorder="1" applyAlignment="1" applyProtection="1"/>
    <xf numFmtId="0" fontId="3" fillId="6" borderId="8" xfId="0" applyNumberFormat="1" applyFont="1" applyFill="1" applyBorder="1" applyProtection="1"/>
    <xf numFmtId="0" fontId="4" fillId="6" borderId="0" xfId="0" applyNumberFormat="1" applyFont="1" applyFill="1" applyBorder="1" applyAlignment="1" applyProtection="1"/>
    <xf numFmtId="0" fontId="4" fillId="6" borderId="8" xfId="0" applyNumberFormat="1" applyFont="1" applyFill="1" applyBorder="1" applyAlignment="1" applyProtection="1"/>
    <xf numFmtId="0" fontId="3" fillId="6" borderId="0" xfId="0" applyNumberFormat="1" applyFont="1" applyFill="1" applyBorder="1"/>
    <xf numFmtId="0" fontId="3" fillId="6" borderId="8" xfId="0" applyNumberFormat="1" applyFont="1" applyFill="1" applyBorder="1"/>
    <xf numFmtId="0" fontId="4" fillId="6" borderId="8" xfId="0" applyNumberFormat="1" applyFont="1" applyFill="1" applyBorder="1" applyAlignment="1"/>
    <xf numFmtId="0" fontId="4" fillId="6" borderId="0" xfId="0" applyNumberFormat="1" applyFont="1" applyFill="1" applyBorder="1" applyAlignment="1"/>
    <xf numFmtId="0" fontId="4" fillId="0" borderId="0" xfId="0" applyNumberFormat="1" applyFont="1" applyAlignment="1">
      <alignment wrapText="1"/>
    </xf>
    <xf numFmtId="0" fontId="3" fillId="0" borderId="0" xfId="0" applyNumberFormat="1" applyFont="1" applyAlignment="1">
      <alignment wrapText="1"/>
    </xf>
    <xf numFmtId="0" fontId="3" fillId="5" borderId="0" xfId="0" applyNumberFormat="1" applyFont="1" applyFill="1"/>
    <xf numFmtId="0" fontId="3" fillId="5" borderId="0" xfId="0" applyNumberFormat="1" applyFont="1" applyFill="1" applyBorder="1"/>
    <xf numFmtId="0" fontId="9" fillId="0" borderId="0" xfId="0" applyNumberFormat="1" applyFont="1" applyBorder="1" applyAlignment="1">
      <alignment wrapText="1"/>
    </xf>
    <xf numFmtId="0" fontId="4" fillId="0" borderId="9" xfId="0" applyNumberFormat="1" applyFont="1" applyBorder="1" applyAlignment="1">
      <alignment wrapText="1"/>
    </xf>
    <xf numFmtId="0" fontId="3" fillId="0" borderId="10" xfId="0" applyNumberFormat="1" applyFont="1" applyBorder="1" applyAlignment="1">
      <alignment wrapText="1"/>
    </xf>
    <xf numFmtId="0" fontId="3" fillId="0" borderId="11" xfId="0" applyNumberFormat="1" applyFont="1" applyFill="1" applyBorder="1" applyAlignment="1">
      <alignment wrapText="1"/>
    </xf>
    <xf numFmtId="0" fontId="4" fillId="0" borderId="7" xfId="0" applyNumberFormat="1" applyFont="1" applyBorder="1" applyAlignment="1">
      <alignment wrapText="1"/>
    </xf>
    <xf numFmtId="0" fontId="3" fillId="0" borderId="23" xfId="0" applyNumberFormat="1" applyFont="1" applyFill="1" applyBorder="1" applyAlignment="1">
      <alignment wrapText="1"/>
    </xf>
    <xf numFmtId="0" fontId="3" fillId="0" borderId="7" xfId="0" applyNumberFormat="1" applyFont="1" applyBorder="1" applyAlignment="1">
      <alignment wrapText="1"/>
    </xf>
    <xf numFmtId="0" fontId="3" fillId="0" borderId="9" xfId="0" applyNumberFormat="1" applyFont="1" applyBorder="1" applyAlignment="1">
      <alignment wrapText="1"/>
    </xf>
    <xf numFmtId="0" fontId="9" fillId="4" borderId="1" xfId="0" applyNumberFormat="1" applyFont="1" applyFill="1" applyBorder="1" applyAlignment="1" applyProtection="1">
      <alignment wrapText="1"/>
      <protection locked="0"/>
    </xf>
    <xf numFmtId="0" fontId="9" fillId="4" borderId="14" xfId="0" applyNumberFormat="1" applyFont="1" applyFill="1" applyBorder="1" applyAlignment="1" applyProtection="1">
      <alignment wrapText="1"/>
      <protection locked="0"/>
    </xf>
    <xf numFmtId="0" fontId="9" fillId="4" borderId="53" xfId="0" applyNumberFormat="1" applyFont="1" applyFill="1" applyBorder="1" applyAlignment="1" applyProtection="1">
      <alignment wrapText="1"/>
      <protection locked="0"/>
    </xf>
    <xf numFmtId="0" fontId="3" fillId="0" borderId="32" xfId="0" applyNumberFormat="1" applyFont="1" applyBorder="1" applyAlignment="1">
      <alignment wrapText="1"/>
    </xf>
    <xf numFmtId="0" fontId="3" fillId="0" borderId="0" xfId="0" applyNumberFormat="1" applyFont="1" applyBorder="1" applyAlignment="1">
      <alignment horizontal="left" wrapText="1"/>
    </xf>
    <xf numFmtId="0" fontId="3" fillId="0" borderId="8" xfId="0" applyNumberFormat="1" applyFont="1" applyFill="1" applyBorder="1" applyAlignment="1">
      <alignment wrapText="1"/>
    </xf>
    <xf numFmtId="0" fontId="3" fillId="0" borderId="9" xfId="0" applyNumberFormat="1" applyFont="1" applyBorder="1" applyAlignment="1">
      <alignment horizontal="left" wrapText="1"/>
    </xf>
    <xf numFmtId="0" fontId="3" fillId="0" borderId="7" xfId="0" applyNumberFormat="1" applyFont="1" applyBorder="1" applyAlignment="1">
      <alignment horizontal="left" wrapText="1"/>
    </xf>
    <xf numFmtId="0" fontId="9" fillId="4" borderId="15" xfId="0" applyNumberFormat="1" applyFont="1" applyFill="1" applyBorder="1" applyAlignment="1" applyProtection="1">
      <alignment wrapText="1"/>
      <protection locked="0"/>
    </xf>
    <xf numFmtId="0" fontId="26" fillId="0" borderId="7" xfId="0" applyNumberFormat="1" applyFont="1" applyBorder="1" applyAlignment="1">
      <alignment wrapText="1"/>
    </xf>
    <xf numFmtId="0" fontId="3" fillId="0" borderId="31" xfId="0" applyNumberFormat="1" applyFont="1" applyBorder="1" applyAlignment="1">
      <alignment wrapText="1"/>
    </xf>
    <xf numFmtId="0" fontId="3" fillId="0" borderId="33" xfId="0" applyNumberFormat="1" applyFont="1" applyFill="1" applyBorder="1" applyAlignment="1">
      <alignment wrapText="1"/>
    </xf>
    <xf numFmtId="0" fontId="9" fillId="0" borderId="32" xfId="0" applyNumberFormat="1" applyFont="1" applyFill="1" applyBorder="1"/>
    <xf numFmtId="0" fontId="3" fillId="0" borderId="0" xfId="0" applyNumberFormat="1" applyFont="1" applyAlignment="1"/>
    <xf numFmtId="0" fontId="11" fillId="0" borderId="9" xfId="0" quotePrefix="1" applyNumberFormat="1" applyFont="1" applyBorder="1"/>
    <xf numFmtId="0" fontId="3" fillId="0" borderId="34" xfId="0" applyNumberFormat="1" applyFont="1" applyBorder="1" applyAlignment="1">
      <alignment horizontal="left"/>
    </xf>
    <xf numFmtId="0" fontId="3" fillId="0" borderId="32" xfId="0" applyNumberFormat="1" applyFont="1" applyFill="1" applyBorder="1"/>
    <xf numFmtId="0" fontId="3" fillId="0" borderId="41" xfId="0" applyNumberFormat="1" applyFont="1" applyBorder="1" applyAlignment="1"/>
    <xf numFmtId="0" fontId="15" fillId="6" borderId="9" xfId="0" applyNumberFormat="1" applyFont="1" applyFill="1" applyBorder="1" applyAlignment="1">
      <alignment wrapText="1"/>
    </xf>
    <xf numFmtId="0" fontId="15" fillId="6" borderId="0" xfId="0" applyNumberFormat="1" applyFont="1" applyFill="1" applyAlignment="1">
      <alignment wrapText="1"/>
    </xf>
    <xf numFmtId="0" fontId="15" fillId="5" borderId="0" xfId="0" applyNumberFormat="1" applyFont="1" applyFill="1" applyAlignment="1">
      <alignment wrapText="1"/>
    </xf>
    <xf numFmtId="0" fontId="15" fillId="6" borderId="7" xfId="0" applyNumberFormat="1" applyFont="1" applyFill="1" applyBorder="1" applyAlignment="1">
      <alignment wrapText="1"/>
    </xf>
    <xf numFmtId="0" fontId="11" fillId="6" borderId="68" xfId="0" applyNumberFormat="1" applyFont="1" applyFill="1" applyBorder="1" applyAlignment="1">
      <alignment horizontal="center" wrapText="1"/>
    </xf>
    <xf numFmtId="0" fontId="11" fillId="6" borderId="49" xfId="0" applyNumberFormat="1" applyFont="1" applyFill="1" applyBorder="1" applyAlignment="1">
      <alignment horizontal="center" wrapText="1"/>
    </xf>
    <xf numFmtId="0" fontId="15" fillId="6" borderId="69" xfId="0" applyNumberFormat="1" applyFont="1" applyFill="1" applyBorder="1" applyAlignment="1">
      <alignment wrapText="1"/>
    </xf>
    <xf numFmtId="0" fontId="15" fillId="0" borderId="34" xfId="0" applyNumberFormat="1" applyFont="1" applyBorder="1" applyAlignment="1">
      <alignment wrapText="1"/>
    </xf>
    <xf numFmtId="0" fontId="20" fillId="9" borderId="1" xfId="2" applyNumberFormat="1" applyFont="1" applyFill="1" applyBorder="1" applyAlignment="1">
      <alignment horizontal="center" wrapText="1"/>
    </xf>
    <xf numFmtId="0" fontId="15" fillId="6" borderId="83" xfId="0" applyNumberFormat="1" applyFont="1" applyFill="1" applyBorder="1" applyAlignment="1">
      <alignment horizontal="left" wrapText="1"/>
    </xf>
    <xf numFmtId="0" fontId="15" fillId="6" borderId="0" xfId="0" applyNumberFormat="1" applyFont="1" applyFill="1" applyBorder="1" applyAlignment="1">
      <alignment wrapText="1"/>
    </xf>
    <xf numFmtId="0" fontId="15" fillId="0" borderId="0" xfId="0" applyNumberFormat="1" applyFont="1" applyAlignment="1">
      <alignment wrapText="1"/>
    </xf>
    <xf numFmtId="0" fontId="15" fillId="0" borderId="0" xfId="0" applyNumberFormat="1" applyFont="1" applyBorder="1" applyAlignment="1">
      <alignment wrapText="1"/>
    </xf>
    <xf numFmtId="0" fontId="15" fillId="6" borderId="71" xfId="0" applyNumberFormat="1" applyFont="1" applyFill="1" applyBorder="1" applyAlignment="1">
      <alignment wrapText="1"/>
    </xf>
    <xf numFmtId="0" fontId="15" fillId="0" borderId="71" xfId="0" applyNumberFormat="1" applyFont="1" applyBorder="1" applyAlignment="1">
      <alignment wrapText="1"/>
    </xf>
    <xf numFmtId="0" fontId="15" fillId="0" borderId="71" xfId="0" applyNumberFormat="1" applyFont="1" applyFill="1" applyBorder="1" applyAlignment="1">
      <alignment wrapText="1"/>
    </xf>
    <xf numFmtId="0" fontId="15" fillId="6" borderId="31" xfId="0" applyNumberFormat="1" applyFont="1" applyFill="1" applyBorder="1" applyAlignment="1">
      <alignment wrapText="1"/>
    </xf>
    <xf numFmtId="0" fontId="15" fillId="0" borderId="32" xfId="0" applyNumberFormat="1" applyFont="1" applyBorder="1" applyAlignment="1">
      <alignment wrapText="1"/>
    </xf>
    <xf numFmtId="0" fontId="15" fillId="0" borderId="33" xfId="0" applyNumberFormat="1" applyFont="1" applyBorder="1" applyAlignment="1">
      <alignment wrapText="1"/>
    </xf>
    <xf numFmtId="0" fontId="15" fillId="0" borderId="7" xfId="0" applyNumberFormat="1" applyFont="1" applyBorder="1" applyAlignment="1">
      <alignment wrapText="1"/>
    </xf>
    <xf numFmtId="0" fontId="15" fillId="0" borderId="44" xfId="0" applyNumberFormat="1" applyFont="1" applyBorder="1" applyAlignment="1">
      <alignment horizontal="centerContinuous" wrapText="1"/>
    </xf>
    <xf numFmtId="0" fontId="15" fillId="0" borderId="41" xfId="0" applyNumberFormat="1" applyFont="1" applyBorder="1" applyAlignment="1">
      <alignment wrapText="1"/>
    </xf>
    <xf numFmtId="0" fontId="20" fillId="9" borderId="1" xfId="2" applyNumberFormat="1" applyFont="1" applyFill="1" applyBorder="1" applyAlignment="1">
      <alignment horizontal="center" vertical="center" wrapText="1"/>
    </xf>
    <xf numFmtId="0" fontId="11" fillId="0" borderId="7" xfId="0" applyNumberFormat="1" applyFont="1" applyBorder="1" applyAlignment="1">
      <alignment wrapText="1"/>
    </xf>
    <xf numFmtId="0" fontId="20" fillId="9" borderId="2" xfId="2" applyNumberFormat="1" applyFont="1" applyFill="1" applyBorder="1" applyAlignment="1">
      <alignment horizontal="center" wrapText="1"/>
    </xf>
    <xf numFmtId="0" fontId="15" fillId="6" borderId="12" xfId="0" applyNumberFormat="1" applyFont="1" applyFill="1" applyBorder="1" applyAlignment="1">
      <alignment horizontal="center" wrapText="1"/>
    </xf>
    <xf numFmtId="0" fontId="15" fillId="6" borderId="1" xfId="0" applyNumberFormat="1" applyFont="1" applyFill="1" applyBorder="1" applyAlignment="1">
      <alignment horizontal="center" wrapText="1"/>
    </xf>
    <xf numFmtId="0" fontId="19" fillId="7" borderId="12" xfId="2" applyNumberFormat="1" applyFont="1" applyFill="1" applyBorder="1" applyAlignment="1">
      <alignment horizontal="center" wrapText="1"/>
    </xf>
    <xf numFmtId="0" fontId="19" fillId="7" borderId="1" xfId="2" applyNumberFormat="1" applyFont="1" applyFill="1" applyBorder="1" applyAlignment="1">
      <alignment horizontal="center" wrapText="1"/>
    </xf>
    <xf numFmtId="0" fontId="20" fillId="9" borderId="48" xfId="2" applyNumberFormat="1" applyFont="1" applyFill="1" applyBorder="1" applyAlignment="1">
      <alignment horizontal="center" wrapText="1"/>
    </xf>
    <xf numFmtId="0" fontId="20" fillId="4" borderId="1" xfId="2" applyNumberFormat="1" applyFont="1" applyFill="1" applyBorder="1" applyAlignment="1" applyProtection="1">
      <alignment horizontal="center" wrapText="1"/>
      <protection locked="0"/>
    </xf>
    <xf numFmtId="0" fontId="15" fillId="0" borderId="9" xfId="2" applyNumberFormat="1" applyFont="1" applyFill="1" applyBorder="1" applyAlignment="1">
      <alignment horizontal="left" wrapText="1"/>
    </xf>
    <xf numFmtId="0" fontId="15" fillId="0" borderId="10" xfId="2" applyNumberFormat="1" applyFont="1" applyFill="1" applyBorder="1" applyAlignment="1">
      <alignment horizontal="left" wrapText="1"/>
    </xf>
    <xf numFmtId="0" fontId="15" fillId="0" borderId="11" xfId="2" applyNumberFormat="1" applyFont="1" applyFill="1" applyBorder="1" applyAlignment="1">
      <alignment horizontal="left" wrapText="1"/>
    </xf>
    <xf numFmtId="0" fontId="15" fillId="0" borderId="7" xfId="2" applyNumberFormat="1" applyFont="1" applyFill="1" applyBorder="1" applyAlignment="1">
      <alignment horizontal="center" wrapText="1"/>
    </xf>
    <xf numFmtId="0" fontId="15" fillId="0" borderId="0" xfId="2" applyNumberFormat="1" applyFont="1" applyFill="1" applyBorder="1" applyAlignment="1">
      <alignment horizontal="left" wrapText="1"/>
    </xf>
    <xf numFmtId="0" fontId="15" fillId="0" borderId="1" xfId="2" applyNumberFormat="1" applyFont="1" applyFill="1" applyBorder="1" applyAlignment="1">
      <alignment horizontal="left" wrapText="1"/>
    </xf>
    <xf numFmtId="0" fontId="20" fillId="9" borderId="1" xfId="2" applyNumberFormat="1" applyFont="1" applyFill="1" applyBorder="1" applyAlignment="1">
      <alignment horizontal="left" wrapText="1"/>
    </xf>
    <xf numFmtId="0" fontId="15" fillId="0" borderId="8" xfId="2" applyNumberFormat="1" applyFont="1" applyFill="1" applyBorder="1" applyAlignment="1">
      <alignment horizontal="center" wrapText="1"/>
    </xf>
    <xf numFmtId="0" fontId="20" fillId="9" borderId="48" xfId="2" applyNumberFormat="1" applyFont="1" applyFill="1" applyBorder="1" applyAlignment="1">
      <alignment horizontal="center" vertical="center" wrapText="1"/>
    </xf>
    <xf numFmtId="0" fontId="15" fillId="0" borderId="77" xfId="0" applyNumberFormat="1" applyFont="1" applyBorder="1" applyAlignment="1">
      <alignment wrapText="1"/>
    </xf>
    <xf numFmtId="0" fontId="15" fillId="4" borderId="77" xfId="2" applyNumberFormat="1" applyFont="1" applyFill="1" applyBorder="1" applyAlignment="1" applyProtection="1">
      <alignment horizontal="center" vertical="center" wrapText="1"/>
      <protection locked="0"/>
    </xf>
    <xf numFmtId="0" fontId="15" fillId="0" borderId="1" xfId="0" applyNumberFormat="1" applyFont="1" applyBorder="1" applyAlignment="1">
      <alignment wrapText="1"/>
    </xf>
    <xf numFmtId="0" fontId="15" fillId="19" borderId="1" xfId="0" applyNumberFormat="1" applyFont="1" applyFill="1" applyBorder="1" applyAlignment="1" applyProtection="1">
      <alignment horizontal="center" vertical="center" wrapText="1"/>
      <protection locked="0"/>
    </xf>
    <xf numFmtId="0" fontId="15" fillId="0" borderId="0" xfId="0" applyNumberFormat="1" applyFont="1" applyFill="1" applyBorder="1" applyAlignment="1">
      <alignment wrapText="1"/>
    </xf>
    <xf numFmtId="0" fontId="15" fillId="0" borderId="31" xfId="2" applyNumberFormat="1" applyFont="1" applyFill="1" applyBorder="1" applyAlignment="1">
      <alignment horizontal="center" wrapText="1"/>
    </xf>
    <xf numFmtId="0" fontId="15" fillId="0" borderId="32" xfId="2" applyNumberFormat="1" applyFont="1" applyFill="1" applyBorder="1" applyAlignment="1">
      <alignment horizontal="left" wrapText="1"/>
    </xf>
    <xf numFmtId="0" fontId="15" fillId="0" borderId="33" xfId="2" applyNumberFormat="1" applyFont="1" applyFill="1" applyBorder="1" applyAlignment="1">
      <alignment horizontal="center" wrapText="1"/>
    </xf>
    <xf numFmtId="0" fontId="15" fillId="0" borderId="41" xfId="0" applyNumberFormat="1" applyFont="1" applyBorder="1" applyAlignment="1">
      <alignment vertical="top" wrapText="1"/>
    </xf>
    <xf numFmtId="0" fontId="20" fillId="9" borderId="2" xfId="2" applyNumberFormat="1" applyFont="1" applyFill="1" applyBorder="1" applyAlignment="1">
      <alignment horizontal="center" vertical="center" wrapText="1"/>
    </xf>
    <xf numFmtId="0" fontId="15" fillId="0" borderId="31" xfId="0" applyNumberFormat="1" applyFont="1" applyBorder="1" applyAlignment="1">
      <alignment wrapText="1"/>
    </xf>
    <xf numFmtId="0" fontId="15" fillId="6" borderId="20" xfId="0" applyNumberFormat="1" applyFont="1" applyFill="1" applyBorder="1" applyAlignment="1">
      <alignment vertical="center" wrapText="1"/>
    </xf>
    <xf numFmtId="0" fontId="15" fillId="4" borderId="2" xfId="0" applyNumberFormat="1" applyFont="1" applyFill="1" applyBorder="1" applyAlignment="1" applyProtection="1">
      <alignment horizontal="center" vertical="center" wrapText="1"/>
      <protection locked="0"/>
    </xf>
    <xf numFmtId="0" fontId="15" fillId="0" borderId="0" xfId="0" applyNumberFormat="1" applyFont="1" applyBorder="1" applyAlignment="1">
      <alignment vertical="center" wrapText="1"/>
    </xf>
    <xf numFmtId="0" fontId="15" fillId="0" borderId="7" xfId="0" applyNumberFormat="1" applyFont="1" applyBorder="1" applyAlignment="1">
      <alignment vertical="center" wrapText="1"/>
    </xf>
    <xf numFmtId="0" fontId="15" fillId="6" borderId="72" xfId="0" applyNumberFormat="1" applyFont="1" applyFill="1" applyBorder="1" applyAlignment="1"/>
    <xf numFmtId="0" fontId="15" fillId="6" borderId="10" xfId="0" applyNumberFormat="1" applyFont="1" applyFill="1" applyBorder="1" applyAlignment="1">
      <alignment wrapText="1"/>
    </xf>
    <xf numFmtId="0" fontId="15" fillId="6" borderId="20" xfId="0" applyNumberFormat="1" applyFont="1" applyFill="1" applyBorder="1" applyAlignment="1">
      <alignment wrapText="1"/>
    </xf>
    <xf numFmtId="0" fontId="20" fillId="9" borderId="1" xfId="2" applyNumberFormat="1" applyFont="1" applyFill="1" applyBorder="1" applyAlignment="1">
      <alignment vertical="center" wrapText="1"/>
    </xf>
    <xf numFmtId="0" fontId="40" fillId="9" borderId="1" xfId="2" applyNumberFormat="1" applyFont="1" applyFill="1" applyBorder="1" applyAlignment="1">
      <alignment horizontal="center" wrapText="1"/>
    </xf>
    <xf numFmtId="0" fontId="15" fillId="6" borderId="41" xfId="0" applyNumberFormat="1" applyFont="1" applyFill="1" applyBorder="1" applyAlignment="1">
      <alignment wrapText="1"/>
    </xf>
    <xf numFmtId="0" fontId="11" fillId="6" borderId="10" xfId="0" applyNumberFormat="1" applyFont="1" applyFill="1" applyBorder="1" applyAlignment="1">
      <alignment horizontal="centerContinuous" wrapText="1"/>
    </xf>
    <xf numFmtId="0" fontId="15" fillId="6" borderId="10" xfId="0" applyNumberFormat="1" applyFont="1" applyFill="1" applyBorder="1" applyAlignment="1">
      <alignment horizontal="centerContinuous" wrapText="1"/>
    </xf>
    <xf numFmtId="0" fontId="15" fillId="6" borderId="11" xfId="0" applyNumberFormat="1" applyFont="1" applyFill="1" applyBorder="1" applyAlignment="1">
      <alignment wrapText="1"/>
    </xf>
    <xf numFmtId="0" fontId="15" fillId="0" borderId="9" xfId="2" applyNumberFormat="1" applyFont="1" applyFill="1" applyBorder="1" applyAlignment="1" applyProtection="1">
      <alignment horizontal="left" wrapText="1"/>
    </xf>
    <xf numFmtId="0" fontId="15" fillId="0" borderId="10" xfId="2" applyNumberFormat="1" applyFont="1" applyFill="1" applyBorder="1" applyAlignment="1" applyProtection="1">
      <alignment horizontal="left" wrapText="1"/>
    </xf>
    <xf numFmtId="0" fontId="15" fillId="0" borderId="10" xfId="2" applyNumberFormat="1" applyFont="1" applyFill="1" applyBorder="1" applyAlignment="1" applyProtection="1">
      <alignment horizontal="center" wrapText="1"/>
    </xf>
    <xf numFmtId="0" fontId="15" fillId="0" borderId="11" xfId="2" applyNumberFormat="1" applyFont="1" applyFill="1" applyBorder="1" applyAlignment="1" applyProtection="1">
      <alignment horizontal="center" wrapText="1"/>
    </xf>
    <xf numFmtId="0" fontId="15" fillId="0" borderId="0" xfId="2" applyNumberFormat="1" applyFont="1" applyFill="1" applyBorder="1" applyAlignment="1" applyProtection="1">
      <alignment horizontal="left" wrapText="1"/>
    </xf>
    <xf numFmtId="0" fontId="15" fillId="0" borderId="8" xfId="2" applyNumberFormat="1" applyFont="1" applyFill="1" applyBorder="1" applyAlignment="1" applyProtection="1">
      <alignment horizontal="center" wrapText="1"/>
    </xf>
    <xf numFmtId="0" fontId="15" fillId="6" borderId="1" xfId="0" applyNumberFormat="1" applyFont="1" applyFill="1" applyBorder="1" applyAlignment="1">
      <alignment vertical="center" wrapText="1"/>
    </xf>
    <xf numFmtId="0" fontId="15" fillId="4" borderId="1" xfId="2" applyNumberFormat="1" applyFont="1" applyFill="1" applyBorder="1" applyAlignment="1" applyProtection="1">
      <alignment horizontal="center" vertical="center" wrapText="1"/>
      <protection locked="0"/>
    </xf>
    <xf numFmtId="0" fontId="15" fillId="0" borderId="7" xfId="2" applyNumberFormat="1" applyFont="1" applyFill="1" applyBorder="1" applyAlignment="1" applyProtection="1">
      <alignment horizontal="left" wrapText="1"/>
    </xf>
    <xf numFmtId="0" fontId="15" fillId="5" borderId="0" xfId="0" applyNumberFormat="1" applyFont="1" applyFill="1" applyAlignment="1">
      <alignment vertical="center" wrapText="1"/>
    </xf>
    <xf numFmtId="0" fontId="15" fillId="6" borderId="7" xfId="0" applyNumberFormat="1" applyFont="1" applyFill="1" applyBorder="1" applyAlignment="1">
      <alignment vertical="center" wrapText="1"/>
    </xf>
    <xf numFmtId="0" fontId="15" fillId="0" borderId="1" xfId="0" applyNumberFormat="1" applyFont="1" applyBorder="1" applyAlignment="1">
      <alignment vertical="center" wrapText="1"/>
    </xf>
    <xf numFmtId="0" fontId="11" fillId="0" borderId="1" xfId="2" applyNumberFormat="1" applyFont="1" applyFill="1" applyBorder="1" applyAlignment="1" applyProtection="1">
      <alignment horizontal="left" wrapText="1"/>
    </xf>
    <xf numFmtId="0" fontId="20" fillId="9" borderId="1" xfId="2" applyNumberFormat="1" applyFont="1" applyFill="1" applyBorder="1" applyAlignment="1" applyProtection="1">
      <alignment horizontal="left" wrapText="1"/>
    </xf>
    <xf numFmtId="0" fontId="15" fillId="4" borderId="1" xfId="2" applyNumberFormat="1" applyFont="1" applyFill="1" applyBorder="1" applyAlignment="1" applyProtection="1">
      <alignment horizontal="center" wrapText="1"/>
      <protection locked="0"/>
    </xf>
    <xf numFmtId="0" fontId="15" fillId="0" borderId="7" xfId="2" applyNumberFormat="1" applyFont="1" applyFill="1" applyBorder="1" applyAlignment="1" applyProtection="1">
      <alignment horizontal="center" wrapText="1"/>
    </xf>
    <xf numFmtId="0" fontId="15" fillId="0" borderId="1" xfId="2" applyNumberFormat="1" applyFont="1" applyFill="1" applyBorder="1" applyAlignment="1" applyProtection="1">
      <alignment horizontal="left" wrapText="1"/>
    </xf>
    <xf numFmtId="0" fontId="20" fillId="9" borderId="14" xfId="2" applyNumberFormat="1" applyFont="1" applyFill="1" applyBorder="1" applyAlignment="1" applyProtection="1">
      <alignment horizontal="center" wrapText="1"/>
    </xf>
    <xf numFmtId="0" fontId="15" fillId="0" borderId="31" xfId="2" applyNumberFormat="1" applyFont="1" applyFill="1" applyBorder="1" applyAlignment="1" applyProtection="1">
      <alignment horizontal="center" wrapText="1"/>
    </xf>
    <xf numFmtId="0" fontId="15" fillId="0" borderId="32" xfId="2" applyNumberFormat="1" applyFont="1" applyFill="1" applyBorder="1" applyAlignment="1" applyProtection="1">
      <alignment horizontal="left" wrapText="1"/>
    </xf>
    <xf numFmtId="0" fontId="15" fillId="0" borderId="33" xfId="2" applyNumberFormat="1" applyFont="1" applyFill="1" applyBorder="1" applyAlignment="1" applyProtection="1">
      <alignment horizontal="center" wrapText="1"/>
    </xf>
    <xf numFmtId="0" fontId="20" fillId="9" borderId="77" xfId="2" applyNumberFormat="1" applyFont="1" applyFill="1" applyBorder="1" applyAlignment="1">
      <alignment horizontal="center" wrapText="1"/>
    </xf>
    <xf numFmtId="0" fontId="15" fillId="19" borderId="1" xfId="0" applyNumberFormat="1" applyFont="1" applyFill="1" applyBorder="1" applyAlignment="1" applyProtection="1">
      <alignment wrapText="1"/>
      <protection locked="0"/>
    </xf>
    <xf numFmtId="0" fontId="15" fillId="0" borderId="1" xfId="0" applyNumberFormat="1" applyFont="1" applyFill="1" applyBorder="1" applyAlignment="1">
      <alignment horizontal="center" wrapText="1"/>
    </xf>
    <xf numFmtId="0" fontId="11" fillId="0" borderId="1" xfId="0" applyNumberFormat="1" applyFont="1" applyBorder="1" applyAlignment="1">
      <alignment horizontal="center" vertical="center" wrapText="1"/>
    </xf>
    <xf numFmtId="0" fontId="20" fillId="9" borderId="31" xfId="2" applyNumberFormat="1" applyFont="1" applyFill="1" applyBorder="1" applyAlignment="1">
      <alignment horizontal="center" wrapText="1"/>
    </xf>
    <xf numFmtId="0" fontId="3" fillId="0" borderId="110" xfId="0" applyNumberFormat="1" applyFont="1" applyBorder="1"/>
    <xf numFmtId="0" fontId="30" fillId="20" borderId="1" xfId="0" applyNumberFormat="1" applyFont="1" applyFill="1" applyBorder="1" applyProtection="1"/>
    <xf numFmtId="0" fontId="30" fillId="20" borderId="53" xfId="0" applyNumberFormat="1" applyFont="1" applyFill="1" applyBorder="1" applyProtection="1"/>
    <xf numFmtId="0" fontId="4" fillId="0" borderId="12" xfId="0" applyNumberFormat="1" applyFont="1" applyBorder="1" applyAlignment="1">
      <alignment horizontal="center" vertical="center"/>
    </xf>
    <xf numFmtId="0" fontId="33" fillId="0" borderId="0" xfId="11" applyFont="1" applyAlignment="1" applyProtection="1">
      <alignment horizontal="left" vertical="center"/>
      <protection locked="0"/>
    </xf>
    <xf numFmtId="0" fontId="3" fillId="0" borderId="40" xfId="0" applyFont="1" applyBorder="1" applyAlignment="1">
      <alignment vertical="center"/>
    </xf>
    <xf numFmtId="0" fontId="3" fillId="0" borderId="41" xfId="0" applyFont="1" applyBorder="1" applyAlignment="1">
      <alignment vertical="center"/>
    </xf>
    <xf numFmtId="0" fontId="9" fillId="0" borderId="43" xfId="0" applyFont="1" applyBorder="1" applyAlignment="1">
      <alignment vertical="center" wrapText="1"/>
    </xf>
    <xf numFmtId="0" fontId="36" fillId="18" borderId="0" xfId="17" applyFont="1" applyFill="1"/>
    <xf numFmtId="0" fontId="36" fillId="18" borderId="0" xfId="17" applyFont="1" applyFill="1" applyAlignment="1"/>
    <xf numFmtId="0" fontId="36" fillId="18" borderId="0" xfId="17" applyNumberFormat="1" applyFont="1" applyFill="1"/>
    <xf numFmtId="14" fontId="36" fillId="18" borderId="0" xfId="17" applyNumberFormat="1" applyFont="1" applyFill="1"/>
    <xf numFmtId="0" fontId="3" fillId="0" borderId="111" xfId="0" applyFont="1" applyBorder="1" applyAlignment="1">
      <alignment horizontal="left" vertical="center"/>
    </xf>
    <xf numFmtId="0" fontId="3" fillId="0" borderId="112" xfId="0" applyFont="1" applyBorder="1" applyAlignment="1">
      <alignment vertical="center"/>
    </xf>
    <xf numFmtId="0" fontId="4" fillId="0" borderId="96" xfId="19" applyFont="1" applyBorder="1" applyAlignment="1">
      <alignment horizontal="center" vertical="center"/>
    </xf>
    <xf numFmtId="0" fontId="4" fillId="0" borderId="58" xfId="19" applyFont="1" applyBorder="1" applyAlignment="1">
      <alignment horizontal="center" vertical="center"/>
    </xf>
    <xf numFmtId="0" fontId="3" fillId="0" borderId="110" xfId="17" applyFont="1" applyBorder="1"/>
    <xf numFmtId="0" fontId="19" fillId="19" borderId="16" xfId="14" applyFont="1" applyFill="1" applyBorder="1" applyAlignment="1" applyProtection="1">
      <alignment horizontal="left" vertical="center"/>
      <protection locked="0"/>
    </xf>
    <xf numFmtId="14" fontId="9" fillId="4" borderId="14" xfId="0" applyNumberFormat="1" applyFont="1" applyFill="1" applyBorder="1" applyProtection="1">
      <protection locked="0"/>
    </xf>
    <xf numFmtId="0" fontId="31" fillId="18" borderId="0" xfId="0" applyFont="1" applyFill="1"/>
    <xf numFmtId="0" fontId="4" fillId="0" borderId="96" xfId="17" applyFont="1" applyFill="1" applyBorder="1" applyAlignment="1">
      <alignment horizontal="center" vertical="center"/>
    </xf>
    <xf numFmtId="0" fontId="4" fillId="0" borderId="49" xfId="17" applyFont="1" applyFill="1" applyBorder="1" applyAlignment="1">
      <alignment horizontal="center" vertical="center"/>
    </xf>
    <xf numFmtId="0" fontId="4" fillId="0" borderId="49" xfId="17" applyFont="1" applyBorder="1" applyAlignment="1">
      <alignment horizontal="center" vertical="center"/>
    </xf>
    <xf numFmtId="0" fontId="4" fillId="0" borderId="58" xfId="17" applyFont="1" applyFill="1" applyBorder="1" applyAlignment="1">
      <alignment horizontal="center" vertical="center"/>
    </xf>
    <xf numFmtId="0" fontId="36" fillId="0" borderId="101" xfId="19" applyFont="1" applyBorder="1" applyAlignment="1">
      <alignment vertical="center"/>
    </xf>
    <xf numFmtId="0" fontId="48" fillId="0" borderId="102" xfId="19" applyFont="1" applyBorder="1" applyAlignment="1">
      <alignment horizontal="left" vertical="center" wrapText="1"/>
    </xf>
    <xf numFmtId="0" fontId="9" fillId="4" borderId="12" xfId="14" applyFont="1" applyFill="1" applyBorder="1" applyAlignment="1" applyProtection="1">
      <alignment horizontal="left" vertical="top"/>
      <protection locked="0"/>
    </xf>
    <xf numFmtId="0" fontId="9" fillId="4" borderId="1" xfId="14" applyFont="1" applyFill="1" applyBorder="1" applyAlignment="1" applyProtection="1">
      <alignment horizontal="left" vertical="top"/>
      <protection locked="0"/>
    </xf>
    <xf numFmtId="14" fontId="9" fillId="4" borderId="1" xfId="14" applyNumberFormat="1" applyFont="1" applyFill="1" applyBorder="1" applyAlignment="1" applyProtection="1">
      <alignment horizontal="left" vertical="top"/>
      <protection locked="0"/>
    </xf>
    <xf numFmtId="14" fontId="9" fillId="4" borderId="14" xfId="14" applyNumberFormat="1" applyFont="1" applyFill="1" applyBorder="1" applyAlignment="1" applyProtection="1">
      <alignment horizontal="left" vertical="top"/>
      <protection locked="0"/>
    </xf>
    <xf numFmtId="10" fontId="9" fillId="4" borderId="1" xfId="14" applyNumberFormat="1" applyFont="1" applyFill="1" applyBorder="1" applyAlignment="1" applyProtection="1">
      <alignment horizontal="left" vertical="top"/>
      <protection locked="0"/>
    </xf>
    <xf numFmtId="0" fontId="9" fillId="4" borderId="53" xfId="14" applyFont="1" applyFill="1" applyBorder="1" applyAlignment="1" applyProtection="1">
      <alignment horizontal="left" vertical="top"/>
      <protection locked="0"/>
    </xf>
    <xf numFmtId="0" fontId="9" fillId="4" borderId="13" xfId="14" applyFont="1" applyFill="1" applyBorder="1" applyAlignment="1" applyProtection="1">
      <alignment horizontal="left" vertical="top"/>
      <protection locked="0"/>
    </xf>
    <xf numFmtId="0" fontId="33" fillId="8" borderId="0" xfId="11" applyFill="1" applyBorder="1" applyAlignment="1" applyProtection="1">
      <alignment vertical="center"/>
      <protection locked="0"/>
    </xf>
    <xf numFmtId="0" fontId="30" fillId="20" borderId="14" xfId="2" applyNumberFormat="1" applyFont="1" applyFill="1" applyBorder="1" applyAlignment="1">
      <alignment horizontal="center"/>
    </xf>
    <xf numFmtId="0" fontId="40" fillId="20" borderId="59" xfId="0" applyFont="1" applyFill="1" applyBorder="1" applyAlignment="1">
      <alignment wrapText="1"/>
    </xf>
    <xf numFmtId="0" fontId="40" fillId="20" borderId="14" xfId="0" applyFont="1" applyFill="1" applyBorder="1" applyAlignment="1">
      <alignment wrapText="1"/>
    </xf>
    <xf numFmtId="0" fontId="40" fillId="20" borderId="60" xfId="0" applyFont="1" applyFill="1" applyBorder="1" applyAlignment="1">
      <alignment wrapText="1"/>
    </xf>
    <xf numFmtId="0" fontId="11" fillId="6" borderId="96" xfId="0" applyFont="1" applyFill="1" applyBorder="1" applyAlignment="1">
      <alignment horizontal="center" wrapText="1"/>
    </xf>
    <xf numFmtId="0" fontId="11" fillId="6" borderId="51" xfId="0" applyFont="1" applyFill="1" applyBorder="1" applyAlignment="1">
      <alignment horizontal="center" wrapText="1"/>
    </xf>
    <xf numFmtId="0" fontId="15" fillId="6" borderId="113" xfId="0" applyFont="1" applyFill="1" applyBorder="1" applyAlignment="1">
      <alignment wrapText="1"/>
    </xf>
    <xf numFmtId="0" fontId="11" fillId="6" borderId="34" xfId="0" applyFont="1" applyFill="1" applyBorder="1" applyAlignment="1">
      <alignment horizontal="center" wrapText="1"/>
    </xf>
    <xf numFmtId="0" fontId="15" fillId="6" borderId="114" xfId="0" applyFont="1" applyFill="1" applyBorder="1" applyAlignment="1">
      <alignment wrapText="1"/>
    </xf>
    <xf numFmtId="0" fontId="11" fillId="6" borderId="35" xfId="0" applyFont="1" applyFill="1" applyBorder="1" applyAlignment="1">
      <alignment horizontal="center" wrapText="1"/>
    </xf>
    <xf numFmtId="0" fontId="15" fillId="6" borderId="115" xfId="0" applyFont="1" applyFill="1" applyBorder="1" applyAlignment="1">
      <alignment horizontal="center" wrapText="1"/>
    </xf>
    <xf numFmtId="0" fontId="15" fillId="6" borderId="116" xfId="0" applyFont="1" applyFill="1" applyBorder="1" applyAlignment="1"/>
    <xf numFmtId="0" fontId="15" fillId="6" borderId="117" xfId="0" applyFont="1" applyFill="1" applyBorder="1" applyAlignment="1">
      <alignment wrapText="1"/>
    </xf>
    <xf numFmtId="0" fontId="15" fillId="6" borderId="118" xfId="0" applyFont="1" applyFill="1" applyBorder="1" applyAlignment="1">
      <alignment wrapText="1"/>
    </xf>
    <xf numFmtId="0" fontId="40" fillId="20" borderId="70" xfId="2" applyNumberFormat="1" applyFont="1" applyFill="1" applyBorder="1" applyAlignment="1">
      <alignment horizontal="center" wrapText="1"/>
    </xf>
    <xf numFmtId="0" fontId="40" fillId="20" borderId="2" xfId="2" applyNumberFormat="1" applyFont="1" applyFill="1" applyBorder="1" applyAlignment="1">
      <alignment horizontal="center" wrapText="1"/>
    </xf>
    <xf numFmtId="0" fontId="40" fillId="20" borderId="2" xfId="2" applyNumberFormat="1" applyFont="1" applyFill="1" applyBorder="1" applyAlignment="1">
      <alignment horizontal="center" vertical="center" wrapText="1"/>
    </xf>
    <xf numFmtId="14" fontId="3" fillId="4" borderId="27" xfId="0" applyNumberFormat="1" applyFont="1" applyFill="1" applyBorder="1" applyAlignment="1" applyProtection="1">
      <alignment horizontal="center"/>
      <protection locked="0"/>
    </xf>
    <xf numFmtId="14" fontId="3" fillId="4" borderId="36" xfId="0" applyNumberFormat="1" applyFont="1" applyFill="1" applyBorder="1" applyAlignment="1" applyProtection="1">
      <alignment horizontal="center"/>
      <protection locked="0"/>
    </xf>
    <xf numFmtId="0" fontId="3" fillId="0" borderId="1" xfId="0" applyFont="1" applyBorder="1" applyAlignment="1">
      <alignment horizontal="center" vertical="center" wrapText="1"/>
    </xf>
    <xf numFmtId="0" fontId="3" fillId="23" borderId="1" xfId="0" applyFont="1" applyFill="1" applyBorder="1" applyAlignment="1">
      <alignment horizontal="center" vertical="center" wrapText="1"/>
    </xf>
    <xf numFmtId="0" fontId="3" fillId="23" borderId="88" xfId="0" applyFont="1" applyFill="1" applyBorder="1" applyAlignment="1">
      <alignment horizontal="center" vertical="center" wrapText="1"/>
    </xf>
    <xf numFmtId="0" fontId="3" fillId="23" borderId="59" xfId="0" applyFont="1" applyFill="1" applyBorder="1" applyAlignment="1">
      <alignment horizontal="center" vertical="center" wrapText="1"/>
    </xf>
    <xf numFmtId="0" fontId="3" fillId="0" borderId="14" xfId="0" applyFont="1" applyBorder="1" applyAlignment="1">
      <alignment horizontal="center" vertical="center" wrapText="1"/>
    </xf>
    <xf numFmtId="0" fontId="3" fillId="23" borderId="12" xfId="0" applyFont="1" applyFill="1" applyBorder="1" applyAlignment="1">
      <alignment horizontal="center" vertical="center" wrapText="1"/>
    </xf>
    <xf numFmtId="0" fontId="3" fillId="0" borderId="12"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53" xfId="0" applyFont="1" applyBorder="1" applyAlignment="1">
      <alignment horizontal="center" vertical="center" wrapText="1"/>
    </xf>
    <xf numFmtId="0" fontId="3" fillId="0" borderId="15" xfId="0" applyFont="1" applyBorder="1" applyAlignment="1">
      <alignment horizontal="center" vertical="center" wrapText="1"/>
    </xf>
    <xf numFmtId="0" fontId="4" fillId="23" borderId="119" xfId="0" applyFont="1" applyFill="1" applyBorder="1" applyAlignment="1">
      <alignment horizontal="center" vertical="center" wrapText="1"/>
    </xf>
    <xf numFmtId="0" fontId="4" fillId="23" borderId="88" xfId="0" applyFont="1" applyFill="1" applyBorder="1" applyAlignment="1">
      <alignment horizontal="center" vertical="center" wrapText="1"/>
    </xf>
    <xf numFmtId="0" fontId="4" fillId="23" borderId="59" xfId="0" applyFont="1" applyFill="1" applyBorder="1" applyAlignment="1">
      <alignment horizontal="center" vertical="center" wrapText="1"/>
    </xf>
    <xf numFmtId="0" fontId="31" fillId="18" borderId="0" xfId="0" applyFont="1" applyFill="1" applyAlignment="1">
      <alignment horizontal="center" vertical="center" wrapText="1"/>
    </xf>
    <xf numFmtId="0" fontId="31" fillId="18" borderId="0" xfId="0" applyFont="1" applyFill="1" applyAlignment="1">
      <alignment vertical="center" wrapText="1"/>
    </xf>
    <xf numFmtId="0" fontId="42" fillId="0" borderId="0" xfId="11" applyFont="1" applyAlignment="1" applyProtection="1">
      <alignment vertical="center"/>
    </xf>
    <xf numFmtId="0" fontId="16" fillId="0" borderId="0" xfId="11" applyFont="1" applyAlignment="1" applyProtection="1"/>
    <xf numFmtId="0" fontId="3" fillId="21" borderId="0" xfId="0" applyNumberFormat="1" applyFont="1" applyFill="1" applyBorder="1" applyAlignment="1" applyProtection="1">
      <alignment wrapText="1"/>
    </xf>
    <xf numFmtId="0" fontId="3" fillId="4" borderId="60" xfId="0" applyNumberFormat="1" applyFont="1" applyFill="1" applyBorder="1" applyProtection="1">
      <protection locked="0"/>
    </xf>
    <xf numFmtId="0" fontId="0" fillId="0" borderId="0" xfId="0" applyProtection="1"/>
    <xf numFmtId="0" fontId="33" fillId="0" borderId="0" xfId="11" applyAlignment="1" applyProtection="1">
      <protection locked="0"/>
    </xf>
    <xf numFmtId="0" fontId="20" fillId="9" borderId="2" xfId="2" applyFont="1" applyFill="1" applyBorder="1" applyAlignment="1">
      <alignment horizontal="center" vertical="center" wrapText="1"/>
    </xf>
    <xf numFmtId="14" fontId="5" fillId="0" borderId="0" xfId="14" applyNumberFormat="1" applyFont="1" applyFill="1" applyBorder="1" applyProtection="1">
      <alignment horizontal="center" vertical="center"/>
    </xf>
    <xf numFmtId="14" fontId="5" fillId="0" borderId="0" xfId="14" applyNumberFormat="1" applyFont="1" applyFill="1" applyBorder="1" applyAlignment="1" applyProtection="1">
      <alignment horizontal="left" vertical="center"/>
    </xf>
    <xf numFmtId="0" fontId="9" fillId="4" borderId="15" xfId="14" applyFont="1" applyFill="1" applyBorder="1" applyAlignment="1" applyProtection="1">
      <alignment horizontal="left" vertical="center"/>
      <protection locked="0"/>
    </xf>
    <xf numFmtId="49" fontId="3" fillId="4" borderId="27" xfId="0" applyNumberFormat="1" applyFont="1" applyFill="1" applyBorder="1" applyProtection="1">
      <protection locked="0"/>
    </xf>
    <xf numFmtId="49" fontId="3" fillId="4" borderId="36" xfId="0" applyNumberFormat="1" applyFont="1" applyFill="1" applyBorder="1" applyProtection="1">
      <protection locked="0"/>
    </xf>
    <xf numFmtId="0" fontId="3" fillId="4" borderId="27" xfId="0" applyFont="1" applyFill="1" applyBorder="1" applyAlignment="1" applyProtection="1">
      <alignment horizontal="left" vertical="top" wrapText="1"/>
      <protection locked="0"/>
    </xf>
    <xf numFmtId="0" fontId="3" fillId="0" borderId="41" xfId="0" applyFont="1" applyBorder="1" applyAlignment="1">
      <alignment vertical="center" wrapText="1"/>
    </xf>
    <xf numFmtId="0" fontId="3" fillId="4" borderId="36" xfId="0" applyNumberFormat="1" applyFont="1" applyFill="1" applyBorder="1" applyProtection="1">
      <protection locked="0"/>
    </xf>
    <xf numFmtId="0" fontId="3" fillId="4" borderId="27" xfId="0" applyNumberFormat="1" applyFont="1" applyFill="1" applyBorder="1" applyProtection="1">
      <protection locked="0"/>
    </xf>
    <xf numFmtId="0" fontId="3" fillId="0" borderId="120" xfId="0" applyNumberFormat="1" applyFont="1" applyBorder="1" applyAlignment="1">
      <alignment horizontal="left"/>
    </xf>
    <xf numFmtId="0" fontId="3" fillId="4" borderId="68" xfId="0" applyNumberFormat="1" applyFont="1" applyFill="1" applyBorder="1" applyProtection="1">
      <protection locked="0"/>
    </xf>
    <xf numFmtId="0" fontId="4" fillId="6" borderId="32" xfId="0" applyNumberFormat="1" applyFont="1" applyFill="1" applyBorder="1" applyAlignment="1"/>
    <xf numFmtId="0" fontId="4" fillId="6" borderId="33" xfId="0" applyNumberFormat="1" applyFont="1" applyFill="1" applyBorder="1" applyAlignment="1"/>
    <xf numFmtId="0" fontId="3" fillId="6" borderId="32" xfId="0" applyNumberFormat="1" applyFont="1" applyFill="1" applyBorder="1" applyProtection="1"/>
    <xf numFmtId="0" fontId="3" fillId="6" borderId="33" xfId="0" applyNumberFormat="1" applyFont="1" applyFill="1" applyBorder="1" applyProtection="1"/>
    <xf numFmtId="0" fontId="33" fillId="0" borderId="121" xfId="11" applyBorder="1" applyAlignment="1" applyProtection="1">
      <alignment vertical="center"/>
      <protection locked="0"/>
    </xf>
    <xf numFmtId="14" fontId="9" fillId="4" borderId="53" xfId="14" applyNumberFormat="1" applyFont="1" applyFill="1" applyBorder="1" applyAlignment="1" applyProtection="1">
      <alignment horizontal="left" vertical="top"/>
      <protection locked="0"/>
    </xf>
    <xf numFmtId="14" fontId="9" fillId="4" borderId="15" xfId="14" applyNumberFormat="1" applyFont="1" applyFill="1" applyBorder="1" applyAlignment="1" applyProtection="1">
      <alignment horizontal="left" vertical="top"/>
      <protection locked="0"/>
    </xf>
    <xf numFmtId="10" fontId="30" fillId="20" borderId="1" xfId="0" applyNumberFormat="1" applyFont="1" applyFill="1" applyBorder="1" applyProtection="1"/>
    <xf numFmtId="10" fontId="30" fillId="20" borderId="53" xfId="0" applyNumberFormat="1" applyFont="1" applyFill="1" applyBorder="1" applyProtection="1"/>
    <xf numFmtId="0" fontId="3" fillId="0" borderId="0" xfId="0" applyFont="1" applyFill="1" applyBorder="1" applyAlignment="1">
      <alignment horizontal="left" vertical="center" wrapText="1"/>
    </xf>
    <xf numFmtId="0" fontId="3" fillId="4" borderId="1" xfId="0" applyFont="1" applyFill="1" applyBorder="1" applyAlignment="1" applyProtection="1">
      <alignment horizontal="left" vertical="center" wrapText="1"/>
      <protection locked="0"/>
    </xf>
    <xf numFmtId="0" fontId="3" fillId="4" borderId="77" xfId="0" applyFont="1" applyFill="1" applyBorder="1" applyAlignment="1" applyProtection="1">
      <alignment horizontal="left" vertical="center" wrapText="1"/>
      <protection locked="0"/>
    </xf>
    <xf numFmtId="0" fontId="3" fillId="0" borderId="119" xfId="0" applyFont="1" applyFill="1" applyBorder="1" applyAlignment="1">
      <alignment horizontal="left" vertical="center" wrapText="1"/>
    </xf>
    <xf numFmtId="0" fontId="3" fillId="4" borderId="88" xfId="0" applyFont="1" applyFill="1" applyBorder="1" applyAlignment="1" applyProtection="1">
      <alignment horizontal="left" vertical="center" wrapText="1"/>
      <protection locked="0"/>
    </xf>
    <xf numFmtId="0" fontId="3" fillId="0" borderId="13" xfId="0" applyFont="1" applyBorder="1" applyAlignment="1">
      <alignment horizontal="left" vertical="center" wrapText="1"/>
    </xf>
    <xf numFmtId="0" fontId="3" fillId="4" borderId="53" xfId="0" applyFont="1" applyFill="1" applyBorder="1" applyAlignment="1" applyProtection="1">
      <alignment horizontal="left" vertical="top" wrapText="1"/>
      <protection locked="0"/>
    </xf>
    <xf numFmtId="0" fontId="3" fillId="4" borderId="74" xfId="0" applyFont="1" applyFill="1" applyBorder="1" applyAlignment="1" applyProtection="1">
      <alignment horizontal="left" vertical="center" wrapText="1"/>
      <protection locked="0"/>
    </xf>
    <xf numFmtId="0" fontId="3" fillId="0" borderId="41" xfId="17" applyNumberFormat="1" applyFont="1" applyFill="1" applyBorder="1"/>
    <xf numFmtId="0" fontId="0" fillId="0" borderId="0" xfId="0" applyAlignment="1"/>
    <xf numFmtId="0" fontId="3" fillId="0" borderId="41" xfId="0" applyFont="1" applyBorder="1" applyAlignment="1">
      <alignment horizontal="left" wrapText="1"/>
    </xf>
    <xf numFmtId="0" fontId="3" fillId="4" borderId="14" xfId="0" applyNumberFormat="1" applyFont="1" applyFill="1" applyBorder="1" applyAlignment="1" applyProtection="1">
      <alignment vertical="center"/>
      <protection locked="0"/>
    </xf>
    <xf numFmtId="0" fontId="0" fillId="0" borderId="0" xfId="0" applyAlignment="1">
      <alignment vertical="center" wrapText="1"/>
    </xf>
    <xf numFmtId="0" fontId="3" fillId="0" borderId="42" xfId="0" applyFont="1" applyBorder="1" applyAlignment="1">
      <alignment horizontal="left" wrapText="1"/>
    </xf>
    <xf numFmtId="0" fontId="0" fillId="0" borderId="0" xfId="0" applyAlignment="1">
      <alignment horizontal="center"/>
    </xf>
    <xf numFmtId="0" fontId="0" fillId="0" borderId="0" xfId="0" applyFill="1" applyAlignment="1">
      <alignment vertical="center"/>
    </xf>
    <xf numFmtId="0" fontId="11" fillId="0" borderId="8" xfId="0" applyFont="1" applyFill="1" applyBorder="1" applyAlignment="1">
      <alignment horizontal="left"/>
    </xf>
    <xf numFmtId="0" fontId="11" fillId="0" borderId="7" xfId="0" applyFont="1" applyFill="1" applyBorder="1" applyAlignment="1">
      <alignment horizontal="left"/>
    </xf>
    <xf numFmtId="0" fontId="0" fillId="0" borderId="7" xfId="0" applyBorder="1"/>
    <xf numFmtId="0" fontId="0" fillId="0" borderId="8" xfId="0" applyBorder="1"/>
    <xf numFmtId="0" fontId="3" fillId="0" borderId="12" xfId="0" applyFont="1" applyBorder="1" applyAlignment="1">
      <alignment horizontal="left" wrapText="1"/>
    </xf>
    <xf numFmtId="0" fontId="3" fillId="4" borderId="1" xfId="0" applyNumberFormat="1" applyFont="1" applyFill="1" applyBorder="1" applyAlignment="1" applyProtection="1">
      <alignment vertical="center"/>
      <protection locked="0"/>
    </xf>
    <xf numFmtId="0" fontId="3" fillId="0" borderId="13" xfId="0" applyFont="1" applyBorder="1" applyAlignment="1">
      <alignment horizontal="left" wrapText="1"/>
    </xf>
    <xf numFmtId="0" fontId="0" fillId="0" borderId="0" xfId="0" applyBorder="1"/>
    <xf numFmtId="0" fontId="4" fillId="0" borderId="7" xfId="0" applyFont="1" applyFill="1" applyBorder="1" applyAlignment="1">
      <alignment horizontal="left"/>
    </xf>
    <xf numFmtId="0" fontId="0" fillId="0" borderId="31" xfId="0" applyBorder="1"/>
    <xf numFmtId="0" fontId="0" fillId="0" borderId="32" xfId="0" applyBorder="1"/>
    <xf numFmtId="0" fontId="0" fillId="0" borderId="32" xfId="0" applyBorder="1" applyAlignment="1"/>
    <xf numFmtId="0" fontId="0" fillId="0" borderId="32" xfId="0" applyFill="1" applyBorder="1"/>
    <xf numFmtId="0" fontId="0" fillId="0" borderId="33" xfId="0" applyBorder="1"/>
    <xf numFmtId="0" fontId="0" fillId="0" borderId="0" xfId="0" applyFill="1"/>
    <xf numFmtId="0" fontId="11" fillId="0" borderId="0" xfId="0" applyFont="1" applyFill="1" applyBorder="1" applyAlignment="1">
      <alignment horizontal="left"/>
    </xf>
    <xf numFmtId="0" fontId="0" fillId="0" borderId="9" xfId="0" applyBorder="1"/>
    <xf numFmtId="0" fontId="11" fillId="0" borderId="59" xfId="0" applyNumberFormat="1" applyFont="1" applyBorder="1" applyAlignment="1">
      <alignment horizontal="center" vertical="center" wrapText="1"/>
    </xf>
    <xf numFmtId="0" fontId="3" fillId="0" borderId="12" xfId="0" applyNumberFormat="1" applyFont="1" applyBorder="1"/>
    <xf numFmtId="0" fontId="3" fillId="0" borderId="13" xfId="0" applyNumberFormat="1" applyFont="1" applyBorder="1"/>
    <xf numFmtId="0" fontId="5" fillId="0" borderId="8" xfId="0" applyNumberFormat="1" applyFont="1" applyFill="1" applyBorder="1" applyAlignment="1" applyProtection="1"/>
    <xf numFmtId="0" fontId="0" fillId="0" borderId="31" xfId="0" applyBorder="1" applyAlignment="1">
      <alignment horizontal="center"/>
    </xf>
    <xf numFmtId="0" fontId="0" fillId="0" borderId="32" xfId="0" applyBorder="1" applyAlignment="1">
      <alignment horizontal="center"/>
    </xf>
    <xf numFmtId="0" fontId="3" fillId="0" borderId="10" xfId="0" applyFont="1" applyBorder="1" applyAlignment="1">
      <alignment vertical="center"/>
    </xf>
    <xf numFmtId="0" fontId="3" fillId="4" borderId="1" xfId="0" applyNumberFormat="1" applyFont="1" applyFill="1" applyBorder="1" applyAlignment="1" applyProtection="1">
      <alignment vertical="center" wrapText="1"/>
      <protection locked="0"/>
    </xf>
    <xf numFmtId="0" fontId="3" fillId="4" borderId="14" xfId="0" applyNumberFormat="1" applyFont="1" applyFill="1" applyBorder="1" applyAlignment="1" applyProtection="1">
      <alignment vertical="center" wrapText="1"/>
      <protection locked="0"/>
    </xf>
    <xf numFmtId="0" fontId="3" fillId="4" borderId="53" xfId="0" applyNumberFormat="1" applyFont="1" applyFill="1" applyBorder="1" applyAlignment="1" applyProtection="1">
      <alignment vertical="center" wrapText="1"/>
      <protection locked="0"/>
    </xf>
    <xf numFmtId="0" fontId="3" fillId="4" borderId="15" xfId="0" applyNumberFormat="1" applyFont="1" applyFill="1" applyBorder="1" applyAlignment="1" applyProtection="1">
      <alignment vertical="center" wrapText="1"/>
      <protection locked="0"/>
    </xf>
    <xf numFmtId="0" fontId="3" fillId="4" borderId="15" xfId="0" applyNumberFormat="1" applyFont="1" applyFill="1" applyBorder="1" applyAlignment="1" applyProtection="1">
      <alignment horizontal="left" vertical="center"/>
      <protection locked="0"/>
    </xf>
    <xf numFmtId="0" fontId="3" fillId="4" borderId="14" xfId="0" applyNumberFormat="1" applyFont="1" applyFill="1" applyBorder="1" applyAlignment="1" applyProtection="1">
      <alignment horizontal="left" vertical="center"/>
      <protection locked="0"/>
    </xf>
    <xf numFmtId="0" fontId="31" fillId="18" borderId="0" xfId="17" applyFont="1" applyFill="1" applyAlignment="1">
      <alignment vertical="center"/>
    </xf>
    <xf numFmtId="0" fontId="3" fillId="4" borderId="49" xfId="0" applyFont="1" applyFill="1" applyBorder="1" applyAlignment="1" applyProtection="1">
      <alignment horizontal="left" vertical="top" wrapText="1"/>
      <protection locked="0"/>
    </xf>
    <xf numFmtId="0" fontId="3" fillId="0" borderId="110" xfId="0" applyFont="1" applyBorder="1" applyAlignment="1">
      <alignment horizontal="left"/>
    </xf>
    <xf numFmtId="0" fontId="3" fillId="0" borderId="32" xfId="0" applyFont="1" applyFill="1" applyBorder="1" applyAlignment="1" applyProtection="1">
      <alignment horizontal="left" vertical="top" wrapText="1"/>
    </xf>
    <xf numFmtId="0" fontId="3" fillId="0" borderId="33" xfId="0" applyFont="1" applyFill="1" applyBorder="1" applyAlignment="1" applyProtection="1">
      <alignment horizontal="left" vertical="top" wrapText="1"/>
    </xf>
    <xf numFmtId="0" fontId="3" fillId="0" borderId="0" xfId="0" applyFont="1" applyFill="1" applyBorder="1" applyAlignment="1" applyProtection="1">
      <alignment horizontal="left" vertical="top" wrapText="1"/>
    </xf>
    <xf numFmtId="0" fontId="3" fillId="0" borderId="10" xfId="0" applyFont="1" applyFill="1" applyBorder="1" applyAlignment="1" applyProtection="1">
      <alignment horizontal="left" vertical="top" wrapText="1"/>
    </xf>
    <xf numFmtId="0" fontId="3" fillId="0" borderId="11" xfId="0" applyFont="1" applyFill="1" applyBorder="1" applyAlignment="1" applyProtection="1">
      <alignment horizontal="left" vertical="top" wrapText="1"/>
    </xf>
    <xf numFmtId="0" fontId="3" fillId="0" borderId="8" xfId="0" applyFont="1" applyFill="1" applyBorder="1" applyAlignment="1" applyProtection="1">
      <alignment horizontal="left" vertical="top" wrapText="1"/>
    </xf>
    <xf numFmtId="0" fontId="3" fillId="4" borderId="1" xfId="0" applyFont="1" applyFill="1" applyBorder="1" applyAlignment="1" applyProtection="1">
      <alignment horizontal="left" vertical="top" wrapText="1"/>
      <protection locked="0"/>
    </xf>
    <xf numFmtId="0" fontId="3" fillId="0" borderId="12" xfId="0" applyFont="1" applyBorder="1" applyAlignment="1">
      <alignment horizontal="left" vertical="center" wrapText="1"/>
    </xf>
    <xf numFmtId="0" fontId="9" fillId="0" borderId="122" xfId="0" applyFont="1" applyBorder="1" applyAlignment="1">
      <alignment vertical="center" wrapText="1"/>
    </xf>
    <xf numFmtId="0" fontId="3" fillId="4" borderId="91" xfId="0" applyFont="1" applyFill="1" applyBorder="1" applyAlignment="1" applyProtection="1">
      <alignment horizontal="left" vertical="center" wrapText="1"/>
      <protection locked="0"/>
    </xf>
    <xf numFmtId="0" fontId="3" fillId="0" borderId="11" xfId="0" applyFont="1" applyBorder="1" applyAlignment="1">
      <alignment vertical="center"/>
    </xf>
    <xf numFmtId="0" fontId="3" fillId="0" borderId="32" xfId="0" applyFont="1" applyBorder="1" applyAlignment="1">
      <alignment vertical="center"/>
    </xf>
    <xf numFmtId="0" fontId="3" fillId="0" borderId="33" xfId="0" applyFont="1" applyBorder="1" applyAlignment="1">
      <alignment vertical="center"/>
    </xf>
    <xf numFmtId="0" fontId="3" fillId="0" borderId="32" xfId="0" applyFont="1" applyFill="1" applyBorder="1" applyAlignment="1" applyProtection="1">
      <alignment horizontal="left" vertical="center" wrapText="1"/>
    </xf>
    <xf numFmtId="0" fontId="0" fillId="0" borderId="0" xfId="0" quotePrefix="1"/>
    <xf numFmtId="0" fontId="3" fillId="0" borderId="123" xfId="0" applyFont="1" applyBorder="1" applyAlignment="1">
      <alignment horizontal="left" vertical="center" wrapText="1"/>
    </xf>
    <xf numFmtId="0" fontId="3" fillId="0" borderId="12" xfId="0" applyFont="1" applyBorder="1" applyAlignment="1">
      <alignment horizontal="left" vertical="center" wrapText="1"/>
    </xf>
    <xf numFmtId="0" fontId="3" fillId="4" borderId="1" xfId="0" applyNumberFormat="1" applyFont="1" applyFill="1" applyBorder="1" applyAlignment="1" applyProtection="1">
      <alignment horizontal="center"/>
      <protection locked="0"/>
    </xf>
    <xf numFmtId="0" fontId="3" fillId="4" borderId="14" xfId="0" applyNumberFormat="1" applyFont="1" applyFill="1" applyBorder="1" applyAlignment="1" applyProtection="1">
      <alignment horizontal="center"/>
      <protection locked="0"/>
    </xf>
    <xf numFmtId="0" fontId="9" fillId="4" borderId="1" xfId="0" applyNumberFormat="1" applyFont="1" applyFill="1" applyBorder="1" applyAlignment="1" applyProtection="1">
      <alignment horizontal="center"/>
      <protection locked="0"/>
    </xf>
    <xf numFmtId="0" fontId="4" fillId="0" borderId="0" xfId="0" applyNumberFormat="1" applyFont="1" applyBorder="1" applyAlignment="1"/>
    <xf numFmtId="0" fontId="3" fillId="0" borderId="35" xfId="0" applyNumberFormat="1" applyFont="1" applyBorder="1" applyAlignment="1">
      <alignment horizontal="left" wrapText="1"/>
    </xf>
    <xf numFmtId="0" fontId="3" fillId="4" borderId="53" xfId="0" applyNumberFormat="1" applyFont="1" applyFill="1" applyBorder="1" applyAlignment="1" applyProtection="1">
      <alignment horizontal="center"/>
      <protection locked="0"/>
    </xf>
    <xf numFmtId="0" fontId="3" fillId="4" borderId="15" xfId="0" applyNumberFormat="1" applyFont="1" applyFill="1" applyBorder="1" applyAlignment="1" applyProtection="1">
      <alignment horizontal="center"/>
      <protection locked="0"/>
    </xf>
    <xf numFmtId="0" fontId="0" fillId="18" borderId="0" xfId="0" applyFill="1"/>
    <xf numFmtId="0" fontId="3" fillId="6" borderId="10" xfId="0" applyNumberFormat="1" applyFont="1" applyFill="1" applyBorder="1"/>
    <xf numFmtId="0" fontId="4" fillId="6" borderId="10" xfId="0" applyNumberFormat="1" applyFont="1" applyFill="1" applyBorder="1" applyAlignment="1"/>
    <xf numFmtId="0" fontId="4" fillId="0" borderId="59" xfId="0" applyNumberFormat="1" applyFont="1" applyBorder="1" applyAlignment="1">
      <alignment horizontal="center" wrapText="1"/>
    </xf>
    <xf numFmtId="0" fontId="9" fillId="0" borderId="7" xfId="0" applyNumberFormat="1" applyFont="1" applyBorder="1"/>
    <xf numFmtId="0" fontId="10" fillId="0" borderId="1" xfId="0" applyNumberFormat="1" applyFont="1" applyBorder="1" applyAlignment="1">
      <alignment horizontal="center"/>
    </xf>
    <xf numFmtId="0" fontId="10" fillId="0" borderId="14" xfId="0" applyNumberFormat="1" applyFont="1" applyBorder="1" applyAlignment="1">
      <alignment horizontal="center"/>
    </xf>
    <xf numFmtId="0" fontId="9" fillId="0" borderId="41" xfId="0" applyNumberFormat="1" applyFont="1" applyBorder="1" applyAlignment="1">
      <alignment horizontal="left"/>
    </xf>
    <xf numFmtId="0" fontId="9" fillId="4" borderId="14" xfId="2" applyNumberFormat="1" applyFont="1" applyFill="1" applyBorder="1" applyAlignment="1" applyProtection="1">
      <alignment horizontal="center"/>
      <protection locked="0"/>
    </xf>
    <xf numFmtId="0" fontId="9" fillId="0" borderId="0" xfId="0" applyNumberFormat="1" applyFont="1" applyBorder="1"/>
    <xf numFmtId="0" fontId="9" fillId="0" borderId="8" xfId="0" applyNumberFormat="1" applyFont="1" applyBorder="1"/>
    <xf numFmtId="0" fontId="9" fillId="0" borderId="42" xfId="0" applyNumberFormat="1" applyFont="1" applyBorder="1" applyAlignment="1">
      <alignment horizontal="left"/>
    </xf>
    <xf numFmtId="0" fontId="9" fillId="4" borderId="53" xfId="2" applyNumberFormat="1" applyFont="1" applyFill="1" applyBorder="1" applyAlignment="1" applyProtection="1">
      <alignment horizontal="center"/>
      <protection locked="0"/>
    </xf>
    <xf numFmtId="0" fontId="9" fillId="0" borderId="32" xfId="0" applyNumberFormat="1" applyFont="1" applyBorder="1"/>
    <xf numFmtId="0" fontId="9" fillId="0" borderId="33" xfId="0" applyNumberFormat="1" applyFont="1" applyBorder="1"/>
    <xf numFmtId="0" fontId="9" fillId="0" borderId="0" xfId="0" applyNumberFormat="1" applyFont="1" applyBorder="1" applyAlignment="1">
      <alignment horizontal="left"/>
    </xf>
    <xf numFmtId="0" fontId="9" fillId="0" borderId="9" xfId="0" applyNumberFormat="1" applyFont="1" applyBorder="1" applyAlignment="1">
      <alignment horizontal="left"/>
    </xf>
    <xf numFmtId="0" fontId="9" fillId="0" borderId="7" xfId="0" applyNumberFormat="1" applyFont="1" applyBorder="1" applyAlignment="1">
      <alignment horizontal="left"/>
    </xf>
    <xf numFmtId="0" fontId="9" fillId="4" borderId="15" xfId="2" applyNumberFormat="1" applyFont="1" applyFill="1" applyBorder="1" applyAlignment="1" applyProtection="1">
      <alignment horizontal="center"/>
      <protection locked="0"/>
    </xf>
    <xf numFmtId="0" fontId="9" fillId="0" borderId="38" xfId="0" applyNumberFormat="1" applyFont="1" applyBorder="1"/>
    <xf numFmtId="0" fontId="9" fillId="0" borderId="9" xfId="0" applyNumberFormat="1" applyFont="1" applyBorder="1"/>
    <xf numFmtId="0" fontId="9" fillId="0" borderId="42" xfId="0" applyNumberFormat="1" applyFont="1" applyBorder="1" applyAlignment="1">
      <alignment wrapText="1"/>
    </xf>
    <xf numFmtId="0" fontId="9" fillId="0" borderId="0" xfId="0" applyNumberFormat="1" applyFont="1" applyAlignment="1"/>
    <xf numFmtId="0" fontId="10" fillId="0" borderId="0" xfId="0" applyNumberFormat="1" applyFont="1"/>
    <xf numFmtId="0" fontId="10" fillId="0" borderId="9" xfId="0" applyNumberFormat="1" applyFont="1" applyBorder="1"/>
    <xf numFmtId="0" fontId="9" fillId="0" borderId="10" xfId="0" applyNumberFormat="1" applyFont="1" applyBorder="1"/>
    <xf numFmtId="0" fontId="9" fillId="0" borderId="11" xfId="0" applyNumberFormat="1" applyFont="1" applyFill="1" applyBorder="1"/>
    <xf numFmtId="0" fontId="10" fillId="0" borderId="7" xfId="0" applyNumberFormat="1" applyFont="1" applyBorder="1"/>
    <xf numFmtId="0" fontId="9" fillId="0" borderId="23" xfId="0" applyNumberFormat="1" applyFont="1" applyFill="1" applyBorder="1"/>
    <xf numFmtId="0" fontId="9" fillId="0" borderId="8" xfId="0" applyNumberFormat="1" applyFont="1" applyFill="1" applyBorder="1"/>
    <xf numFmtId="0" fontId="52" fillId="0" borderId="7" xfId="0" applyNumberFormat="1" applyFont="1" applyBorder="1"/>
    <xf numFmtId="0" fontId="3" fillId="0" borderId="68" xfId="0" applyNumberFormat="1" applyFont="1" applyFill="1" applyBorder="1" applyAlignment="1" applyProtection="1">
      <alignment horizontal="center"/>
    </xf>
    <xf numFmtId="0" fontId="3" fillId="0" borderId="16" xfId="0" applyNumberFormat="1" applyFont="1" applyFill="1" applyBorder="1" applyAlignment="1" applyProtection="1">
      <alignment horizontal="center"/>
    </xf>
    <xf numFmtId="0" fontId="3" fillId="0" borderId="0" xfId="0" applyNumberFormat="1" applyFont="1" applyBorder="1" applyAlignment="1" applyProtection="1">
      <alignment horizontal="center"/>
    </xf>
    <xf numFmtId="0" fontId="3" fillId="0" borderId="8" xfId="0" applyNumberFormat="1" applyFont="1" applyBorder="1" applyAlignment="1" applyProtection="1">
      <alignment horizontal="center"/>
    </xf>
    <xf numFmtId="0" fontId="3" fillId="0" borderId="32" xfId="0" applyNumberFormat="1" applyFont="1" applyBorder="1" applyAlignment="1" applyProtection="1">
      <alignment horizontal="center"/>
    </xf>
    <xf numFmtId="0" fontId="3" fillId="0" borderId="33" xfId="0" applyNumberFormat="1" applyFont="1" applyBorder="1" applyAlignment="1" applyProtection="1">
      <alignment horizontal="center"/>
    </xf>
    <xf numFmtId="0" fontId="3" fillId="0" borderId="63" xfId="0" applyNumberFormat="1" applyFont="1" applyBorder="1"/>
    <xf numFmtId="0" fontId="9" fillId="4" borderId="77" xfId="0" applyNumberFormat="1" applyFont="1" applyFill="1" applyBorder="1" applyAlignment="1" applyProtection="1">
      <alignment horizontal="center"/>
      <protection locked="0"/>
    </xf>
    <xf numFmtId="0" fontId="3" fillId="0" borderId="124" xfId="0" applyNumberFormat="1" applyFont="1" applyBorder="1" applyAlignment="1">
      <alignment wrapText="1"/>
    </xf>
    <xf numFmtId="0" fontId="3" fillId="0" borderId="125" xfId="0" applyNumberFormat="1" applyFont="1" applyBorder="1" applyAlignment="1">
      <alignment horizontal="left" wrapText="1"/>
    </xf>
    <xf numFmtId="0" fontId="3" fillId="0" borderId="110" xfId="0" applyFont="1" applyBorder="1" applyAlignment="1">
      <alignment vertical="center"/>
    </xf>
    <xf numFmtId="0" fontId="3" fillId="4" borderId="1" xfId="0" applyNumberFormat="1" applyFont="1" applyFill="1" applyBorder="1" applyProtection="1">
      <protection locked="0"/>
    </xf>
    <xf numFmtId="0" fontId="3" fillId="4" borderId="14" xfId="0" applyNumberFormat="1" applyFont="1" applyFill="1" applyBorder="1" applyProtection="1">
      <protection locked="0"/>
    </xf>
    <xf numFmtId="0" fontId="3" fillId="4" borderId="53" xfId="0" applyNumberFormat="1" applyFont="1" applyFill="1" applyBorder="1" applyProtection="1">
      <protection locked="0"/>
    </xf>
    <xf numFmtId="0" fontId="3" fillId="4" borderId="15" xfId="0" applyNumberFormat="1" applyFont="1" applyFill="1" applyBorder="1" applyProtection="1">
      <protection locked="0"/>
    </xf>
    <xf numFmtId="0" fontId="9" fillId="4" borderId="1" xfId="2" applyNumberFormat="1" applyFont="1" applyFill="1" applyBorder="1" applyAlignment="1" applyProtection="1">
      <alignment horizontal="center"/>
      <protection locked="0"/>
    </xf>
    <xf numFmtId="0" fontId="9" fillId="4" borderId="14" xfId="2" applyNumberFormat="1" applyFont="1" applyFill="1" applyBorder="1" applyAlignment="1" applyProtection="1">
      <alignment horizontal="center"/>
      <protection locked="0"/>
    </xf>
    <xf numFmtId="0" fontId="5" fillId="9" borderId="60" xfId="0" applyNumberFormat="1" applyFont="1" applyFill="1" applyBorder="1" applyAlignment="1" applyProtection="1">
      <alignment horizontal="center"/>
    </xf>
    <xf numFmtId="0" fontId="15" fillId="0" borderId="0" xfId="17" applyFont="1" applyFill="1" applyBorder="1" applyAlignment="1">
      <alignment horizontal="left" wrapText="1"/>
    </xf>
    <xf numFmtId="0" fontId="15" fillId="0" borderId="0" xfId="0" applyFont="1" applyFill="1" applyAlignment="1">
      <alignment wrapText="1"/>
    </xf>
    <xf numFmtId="0" fontId="11" fillId="0" borderId="0" xfId="0" applyFont="1" applyFill="1" applyAlignment="1">
      <alignment wrapText="1"/>
    </xf>
    <xf numFmtId="0" fontId="18" fillId="0" borderId="0" xfId="10" applyFont="1" applyFill="1" applyBorder="1" applyAlignment="1">
      <alignment horizontal="left" vertical="center" wrapText="1"/>
    </xf>
    <xf numFmtId="0" fontId="15" fillId="0" borderId="0" xfId="0" applyFont="1" applyFill="1" applyBorder="1" applyAlignment="1">
      <alignment wrapText="1"/>
    </xf>
    <xf numFmtId="0" fontId="15" fillId="0" borderId="0" xfId="0" applyFont="1" applyFill="1" applyAlignment="1"/>
    <xf numFmtId="0" fontId="11" fillId="0" borderId="39" xfId="0" applyNumberFormat="1" applyFont="1" applyBorder="1" applyAlignment="1">
      <alignment horizontal="left"/>
    </xf>
    <xf numFmtId="0" fontId="15" fillId="0" borderId="0" xfId="0" applyNumberFormat="1" applyFont="1" applyBorder="1" applyAlignment="1">
      <alignment horizontal="centerContinuous" wrapText="1"/>
    </xf>
    <xf numFmtId="0" fontId="15" fillId="0" borderId="0" xfId="2" applyNumberFormat="1" applyFont="1" applyFill="1" applyBorder="1" applyAlignment="1" applyProtection="1">
      <alignment horizontal="center" wrapText="1"/>
    </xf>
    <xf numFmtId="0" fontId="15" fillId="0" borderId="0" xfId="0" applyNumberFormat="1" applyFont="1" applyFill="1" applyBorder="1" applyAlignment="1">
      <alignment vertical="center" wrapText="1"/>
    </xf>
    <xf numFmtId="0" fontId="11" fillId="0" borderId="72" xfId="0" applyNumberFormat="1" applyFont="1" applyBorder="1" applyAlignment="1">
      <alignment horizontal="left"/>
    </xf>
    <xf numFmtId="0" fontId="15" fillId="0" borderId="44" xfId="0" applyNumberFormat="1" applyFont="1" applyFill="1" applyBorder="1" applyAlignment="1">
      <alignment wrapText="1"/>
    </xf>
    <xf numFmtId="0" fontId="15" fillId="0" borderId="44" xfId="0" applyFont="1" applyBorder="1" applyAlignment="1">
      <alignment wrapText="1"/>
    </xf>
    <xf numFmtId="0" fontId="15" fillId="0" borderId="8" xfId="0" applyNumberFormat="1" applyFont="1" applyFill="1" applyBorder="1" applyAlignment="1">
      <alignment wrapText="1"/>
    </xf>
    <xf numFmtId="0" fontId="15" fillId="0" borderId="0" xfId="0" applyNumberFormat="1" applyFont="1" applyFill="1" applyAlignment="1">
      <alignment wrapText="1"/>
    </xf>
    <xf numFmtId="0" fontId="15" fillId="0" borderId="32" xfId="0" applyNumberFormat="1" applyFont="1" applyFill="1" applyBorder="1" applyAlignment="1">
      <alignment wrapText="1"/>
    </xf>
    <xf numFmtId="0" fontId="15" fillId="0" borderId="33" xfId="0" applyNumberFormat="1" applyFont="1" applyFill="1" applyBorder="1" applyAlignment="1">
      <alignment wrapText="1"/>
    </xf>
    <xf numFmtId="0" fontId="15" fillId="0" borderId="0" xfId="0" applyFont="1" applyFill="1" applyBorder="1" applyAlignment="1">
      <alignment horizontal="centerContinuous" wrapText="1"/>
    </xf>
    <xf numFmtId="0" fontId="15" fillId="0" borderId="44" xfId="0" applyNumberFormat="1" applyFont="1" applyFill="1" applyBorder="1" applyAlignment="1">
      <alignment horizontal="centerContinuous" wrapText="1"/>
    </xf>
    <xf numFmtId="0" fontId="15" fillId="0" borderId="7" xfId="0" applyNumberFormat="1" applyFont="1" applyFill="1" applyBorder="1" applyAlignment="1">
      <alignment wrapText="1"/>
    </xf>
    <xf numFmtId="0" fontId="15" fillId="0" borderId="0" xfId="0" applyNumberFormat="1" applyFont="1" applyFill="1" applyBorder="1" applyAlignment="1">
      <alignment horizontal="centerContinuous" wrapText="1"/>
    </xf>
    <xf numFmtId="0" fontId="15" fillId="0" borderId="0" xfId="0" applyNumberFormat="1" applyFont="1" applyFill="1" applyAlignment="1">
      <alignment vertical="center" wrapText="1"/>
    </xf>
    <xf numFmtId="0" fontId="15" fillId="0" borderId="16" xfId="0" applyNumberFormat="1" applyFont="1" applyFill="1" applyBorder="1" applyAlignment="1">
      <alignment wrapText="1"/>
    </xf>
    <xf numFmtId="0" fontId="40" fillId="20" borderId="1" xfId="2" applyNumberFormat="1" applyFont="1" applyFill="1" applyBorder="1" applyAlignment="1">
      <alignment horizontal="center" wrapText="1"/>
    </xf>
    <xf numFmtId="0" fontId="40" fillId="20" borderId="27" xfId="2" applyNumberFormat="1" applyFont="1" applyFill="1" applyBorder="1" applyAlignment="1">
      <alignment horizontal="center" wrapText="1"/>
    </xf>
    <xf numFmtId="0" fontId="36" fillId="0" borderId="97" xfId="19" applyNumberFormat="1" applyFont="1" applyBorder="1" applyAlignment="1">
      <alignment horizontal="left" vertical="center" wrapText="1"/>
    </xf>
    <xf numFmtId="2" fontId="25" fillId="0" borderId="0" xfId="15" applyNumberFormat="1" applyFont="1" applyBorder="1" applyAlignment="1">
      <alignment wrapText="1"/>
    </xf>
    <xf numFmtId="2" fontId="25" fillId="0" borderId="8" xfId="15" applyNumberFormat="1" applyFont="1" applyBorder="1" applyAlignment="1">
      <alignment wrapText="1"/>
    </xf>
    <xf numFmtId="2" fontId="25" fillId="0" borderId="32" xfId="15" applyNumberFormat="1" applyFont="1" applyBorder="1" applyAlignment="1">
      <alignment wrapText="1"/>
    </xf>
    <xf numFmtId="2" fontId="25" fillId="0" borderId="33" xfId="15" applyNumberFormat="1" applyFont="1" applyBorder="1" applyAlignment="1">
      <alignment wrapText="1"/>
    </xf>
    <xf numFmtId="0" fontId="4" fillId="0" borderId="1" xfId="0" applyFont="1" applyFill="1" applyBorder="1" applyAlignment="1">
      <alignment horizontal="left" vertical="center" wrapText="1"/>
    </xf>
    <xf numFmtId="0" fontId="3" fillId="4" borderId="1" xfId="0" applyFont="1" applyFill="1" applyBorder="1" applyAlignment="1" applyProtection="1">
      <alignment horizontal="center" vertical="center" wrapText="1"/>
      <protection locked="0"/>
    </xf>
    <xf numFmtId="0" fontId="3" fillId="0" borderId="12" xfId="0" applyFont="1" applyFill="1" applyBorder="1" applyAlignment="1">
      <alignment horizontal="left" vertical="center" wrapText="1"/>
    </xf>
    <xf numFmtId="0" fontId="3" fillId="0" borderId="7" xfId="0" applyFont="1" applyFill="1" applyBorder="1" applyAlignment="1" applyProtection="1">
      <alignment horizontal="left" vertical="top" wrapText="1"/>
    </xf>
    <xf numFmtId="0" fontId="4" fillId="0" borderId="12" xfId="0" applyFont="1" applyFill="1" applyBorder="1" applyAlignment="1">
      <alignment horizontal="left" vertical="center" wrapText="1"/>
    </xf>
    <xf numFmtId="0" fontId="3" fillId="0" borderId="0" xfId="0" applyFont="1" applyFill="1" applyBorder="1" applyAlignment="1" applyProtection="1">
      <alignment horizontal="left" vertical="center" wrapText="1"/>
    </xf>
    <xf numFmtId="2" fontId="5" fillId="9" borderId="53" xfId="14" quotePrefix="1" applyNumberFormat="1" applyFont="1" applyFill="1" applyBorder="1" applyAlignment="1" applyProtection="1">
      <alignment horizontal="right" vertical="center"/>
    </xf>
    <xf numFmtId="0" fontId="3" fillId="4" borderId="1" xfId="0" applyFont="1" applyFill="1" applyBorder="1" applyAlignment="1" applyProtection="1">
      <alignment horizontal="right" vertical="center" wrapText="1"/>
      <protection locked="0"/>
    </xf>
    <xf numFmtId="0" fontId="15" fillId="18" borderId="1" xfId="0" applyNumberFormat="1" applyFont="1" applyFill="1" applyBorder="1" applyAlignment="1">
      <alignment horizontal="center" wrapText="1"/>
    </xf>
    <xf numFmtId="0" fontId="11" fillId="18" borderId="1" xfId="0" applyNumberFormat="1" applyFont="1" applyFill="1" applyBorder="1" applyAlignment="1">
      <alignment horizontal="center" wrapText="1"/>
    </xf>
    <xf numFmtId="0" fontId="3" fillId="4" borderId="27" xfId="0" applyFont="1" applyFill="1" applyBorder="1" applyProtection="1">
      <protection locked="0"/>
    </xf>
    <xf numFmtId="0" fontId="3" fillId="4" borderId="1" xfId="0" applyNumberFormat="1" applyFont="1" applyFill="1" applyBorder="1" applyProtection="1">
      <protection locked="0"/>
    </xf>
    <xf numFmtId="0" fontId="3" fillId="4" borderId="14" xfId="0" applyNumberFormat="1" applyFont="1" applyFill="1" applyBorder="1" applyProtection="1">
      <protection locked="0"/>
    </xf>
    <xf numFmtId="0" fontId="3" fillId="4" borderId="53" xfId="0" applyNumberFormat="1" applyFont="1" applyFill="1" applyBorder="1" applyProtection="1">
      <protection locked="0"/>
    </xf>
    <xf numFmtId="0" fontId="3" fillId="4" borderId="15" xfId="0" applyNumberFormat="1" applyFont="1" applyFill="1" applyBorder="1" applyProtection="1">
      <protection locked="0"/>
    </xf>
    <xf numFmtId="0" fontId="3" fillId="0" borderId="0" xfId="16" applyFont="1" applyBorder="1" applyAlignment="1" applyProtection="1">
      <alignment horizontal="left"/>
    </xf>
    <xf numFmtId="0" fontId="11" fillId="24" borderId="5" xfId="0" applyFont="1" applyFill="1" applyBorder="1" applyAlignment="1"/>
    <xf numFmtId="0" fontId="11" fillId="24" borderId="38" xfId="0" applyFont="1" applyFill="1" applyBorder="1" applyAlignment="1"/>
    <xf numFmtId="0" fontId="11" fillId="24" borderId="38" xfId="0" applyFont="1" applyFill="1" applyBorder="1" applyAlignment="1">
      <alignment horizontal="right"/>
    </xf>
    <xf numFmtId="165" fontId="30" fillId="20" borderId="2" xfId="0" applyNumberFormat="1" applyFont="1" applyFill="1" applyBorder="1" applyAlignment="1" applyProtection="1">
      <alignment horizontal="center"/>
    </xf>
    <xf numFmtId="0" fontId="51" fillId="0" borderId="0" xfId="11" applyNumberFormat="1" applyFont="1" applyAlignment="1" applyProtection="1"/>
    <xf numFmtId="0" fontId="11" fillId="23" borderId="5" xfId="0" applyFont="1" applyFill="1" applyBorder="1" applyAlignment="1"/>
    <xf numFmtId="0" fontId="11" fillId="23" borderId="38" xfId="0" applyFont="1" applyFill="1" applyBorder="1" applyAlignment="1"/>
    <xf numFmtId="0" fontId="11" fillId="23" borderId="38" xfId="0" applyFont="1" applyFill="1" applyBorder="1" applyAlignment="1">
      <alignment horizontal="right"/>
    </xf>
    <xf numFmtId="0" fontId="11" fillId="23" borderId="6" xfId="0" applyFont="1" applyFill="1" applyBorder="1" applyAlignment="1"/>
    <xf numFmtId="0" fontId="9" fillId="25" borderId="27" xfId="0" applyNumberFormat="1" applyFont="1" applyFill="1" applyBorder="1" applyAlignment="1"/>
    <xf numFmtId="0" fontId="3" fillId="4" borderId="27" xfId="0" applyFont="1" applyFill="1" applyBorder="1" applyProtection="1">
      <protection locked="0"/>
    </xf>
    <xf numFmtId="0" fontId="11" fillId="23" borderId="5" xfId="0" quotePrefix="1" applyNumberFormat="1" applyFont="1" applyFill="1" applyBorder="1" applyAlignment="1"/>
    <xf numFmtId="0" fontId="11" fillId="23" borderId="38" xfId="0" quotePrefix="1" applyNumberFormat="1" applyFont="1" applyFill="1" applyBorder="1" applyAlignment="1"/>
    <xf numFmtId="0" fontId="11" fillId="23" borderId="6" xfId="0" quotePrefix="1" applyNumberFormat="1" applyFont="1" applyFill="1" applyBorder="1" applyAlignment="1"/>
    <xf numFmtId="0" fontId="3" fillId="4" borderId="1" xfId="0" applyNumberFormat="1" applyFont="1" applyFill="1" applyBorder="1" applyProtection="1">
      <protection locked="0"/>
    </xf>
    <xf numFmtId="0" fontId="3" fillId="4" borderId="14" xfId="0" applyNumberFormat="1" applyFont="1" applyFill="1" applyBorder="1" applyProtection="1">
      <protection locked="0"/>
    </xf>
    <xf numFmtId="0" fontId="3" fillId="4" borderId="53" xfId="0" applyNumberFormat="1" applyFont="1" applyFill="1" applyBorder="1" applyProtection="1">
      <protection locked="0"/>
    </xf>
    <xf numFmtId="0" fontId="3" fillId="4" borderId="15" xfId="0" applyNumberFormat="1" applyFont="1" applyFill="1" applyBorder="1" applyProtection="1">
      <protection locked="0"/>
    </xf>
    <xf numFmtId="0" fontId="3" fillId="0" borderId="0" xfId="0" applyFont="1" applyAlignment="1">
      <alignment horizontal="center"/>
    </xf>
    <xf numFmtId="0" fontId="11" fillId="23" borderId="5" xfId="0" quotePrefix="1" applyNumberFormat="1" applyFont="1" applyFill="1" applyBorder="1" applyAlignment="1"/>
    <xf numFmtId="0" fontId="11" fillId="23" borderId="38" xfId="0" quotePrefix="1" applyNumberFormat="1" applyFont="1" applyFill="1" applyBorder="1" applyAlignment="1"/>
    <xf numFmtId="0" fontId="11" fillId="23" borderId="6" xfId="0" quotePrefix="1" applyNumberFormat="1" applyFont="1" applyFill="1" applyBorder="1" applyAlignment="1"/>
    <xf numFmtId="0" fontId="24" fillId="0" borderId="0" xfId="11" applyFont="1" applyAlignment="1" applyProtection="1"/>
    <xf numFmtId="0" fontId="9" fillId="0" borderId="12" xfId="0" applyFont="1" applyBorder="1" applyAlignment="1">
      <alignment vertical="center" wrapText="1"/>
    </xf>
    <xf numFmtId="0" fontId="9" fillId="0" borderId="13" xfId="0" applyFont="1" applyBorder="1" applyAlignment="1">
      <alignment vertical="center" wrapText="1"/>
    </xf>
    <xf numFmtId="0" fontId="10" fillId="16" borderId="9" xfId="10" applyFont="1" applyBorder="1" applyAlignment="1">
      <alignment horizontal="left" vertical="center"/>
    </xf>
    <xf numFmtId="0" fontId="10" fillId="16" borderId="11" xfId="10" applyFont="1" applyBorder="1" applyAlignment="1">
      <alignment horizontal="left" vertical="center"/>
    </xf>
    <xf numFmtId="0" fontId="10" fillId="16" borderId="9" xfId="10" applyFont="1" applyBorder="1" applyAlignment="1">
      <alignment horizontal="left" vertical="center" wrapText="1"/>
    </xf>
    <xf numFmtId="0" fontId="10" fillId="16" borderId="11" xfId="10" applyFont="1" applyBorder="1" applyAlignment="1">
      <alignment horizontal="left" vertical="center" wrapText="1"/>
    </xf>
    <xf numFmtId="0" fontId="3" fillId="0" borderId="119" xfId="0" applyFont="1" applyBorder="1" applyAlignment="1">
      <alignment vertical="center"/>
    </xf>
    <xf numFmtId="0" fontId="3" fillId="0" borderId="12" xfId="0" applyFont="1" applyBorder="1" applyAlignment="1">
      <alignment vertical="center"/>
    </xf>
    <xf numFmtId="0" fontId="3" fillId="0" borderId="119" xfId="0" applyFont="1" applyBorder="1" applyAlignment="1">
      <alignment vertical="center" wrapText="1"/>
    </xf>
    <xf numFmtId="0" fontId="3" fillId="0" borderId="12" xfId="0" applyFont="1" applyBorder="1" applyAlignment="1">
      <alignment vertical="center" wrapText="1"/>
    </xf>
    <xf numFmtId="0" fontId="30" fillId="20" borderId="59" xfId="0" applyFont="1" applyFill="1" applyBorder="1" applyAlignment="1">
      <alignment vertical="top" wrapText="1"/>
    </xf>
    <xf numFmtId="0" fontId="30" fillId="20" borderId="14" xfId="0" applyFont="1" applyFill="1" applyBorder="1" applyAlignment="1">
      <alignment vertical="top" wrapText="1"/>
    </xf>
    <xf numFmtId="0" fontId="30" fillId="20" borderId="15" xfId="0" applyFont="1" applyFill="1" applyBorder="1" applyAlignment="1">
      <alignment vertical="top" wrapText="1"/>
    </xf>
    <xf numFmtId="0" fontId="30" fillId="20" borderId="59" xfId="0" applyFont="1" applyFill="1" applyBorder="1" applyAlignment="1">
      <alignment vertical="top"/>
    </xf>
    <xf numFmtId="0" fontId="30" fillId="20" borderId="14" xfId="0" applyFont="1" applyFill="1" applyBorder="1" applyAlignment="1">
      <alignment vertical="top"/>
    </xf>
    <xf numFmtId="0" fontId="3" fillId="0" borderId="0" xfId="17" applyFont="1" applyAlignment="1">
      <alignment horizontal="right"/>
    </xf>
    <xf numFmtId="0" fontId="4" fillId="0" borderId="0" xfId="0" applyFont="1" applyAlignment="1">
      <alignment horizontal="center"/>
    </xf>
    <xf numFmtId="0" fontId="3" fillId="0" borderId="0" xfId="0" applyFont="1" applyAlignment="1">
      <alignment horizontal="center" wrapText="1"/>
    </xf>
    <xf numFmtId="0" fontId="3" fillId="0" borderId="10" xfId="0" applyFont="1" applyBorder="1"/>
    <xf numFmtId="0" fontId="3" fillId="0" borderId="10" xfId="0" applyFont="1" applyFill="1" applyBorder="1" applyProtection="1"/>
    <xf numFmtId="0" fontId="3" fillId="0" borderId="11" xfId="0" applyFont="1" applyBorder="1" applyProtection="1"/>
    <xf numFmtId="0" fontId="3" fillId="0" borderId="31" xfId="0" applyFont="1" applyBorder="1" applyAlignment="1">
      <alignment horizontal="left"/>
    </xf>
    <xf numFmtId="0" fontId="3" fillId="0" borderId="127" xfId="0" applyNumberFormat="1" applyFont="1" applyBorder="1" applyAlignment="1">
      <alignment wrapText="1"/>
    </xf>
    <xf numFmtId="0" fontId="9" fillId="4" borderId="59" xfId="0" applyNumberFormat="1" applyFont="1" applyFill="1" applyBorder="1" applyAlignment="1" applyProtection="1">
      <alignment horizontal="center"/>
      <protection locked="0"/>
    </xf>
    <xf numFmtId="0" fontId="9" fillId="0" borderId="42" xfId="0" applyNumberFormat="1" applyFont="1" applyBorder="1" applyAlignment="1"/>
    <xf numFmtId="0" fontId="9" fillId="4" borderId="56" xfId="2" applyNumberFormat="1" applyFont="1" applyFill="1" applyBorder="1" applyAlignment="1" applyProtection="1">
      <alignment horizontal="center"/>
      <protection locked="0"/>
    </xf>
    <xf numFmtId="0" fontId="3" fillId="26" borderId="14" xfId="0" applyNumberFormat="1" applyFont="1" applyFill="1" applyBorder="1" applyAlignment="1" applyProtection="1">
      <alignment vertical="center" wrapText="1"/>
    </xf>
    <xf numFmtId="0" fontId="31" fillId="0" borderId="0" xfId="0" applyFont="1" applyBorder="1" applyAlignment="1"/>
    <xf numFmtId="0" fontId="31" fillId="0" borderId="0" xfId="0" applyFont="1" applyBorder="1" applyAlignment="1">
      <alignment horizontal="left"/>
    </xf>
    <xf numFmtId="0" fontId="39" fillId="0" borderId="129" xfId="0" applyFont="1" applyBorder="1" applyAlignment="1"/>
    <xf numFmtId="0" fontId="39" fillId="0" borderId="129" xfId="0" applyFont="1" applyBorder="1"/>
    <xf numFmtId="0" fontId="39" fillId="0" borderId="49" xfId="0" applyFont="1" applyBorder="1"/>
    <xf numFmtId="0" fontId="60" fillId="0" borderId="1" xfId="0" applyFont="1" applyBorder="1" applyAlignment="1"/>
    <xf numFmtId="0" fontId="60" fillId="0" borderId="50" xfId="0" applyFont="1" applyBorder="1" applyAlignment="1">
      <alignment horizontal="left"/>
    </xf>
    <xf numFmtId="0" fontId="31" fillId="0" borderId="50" xfId="0" applyFont="1" applyBorder="1" applyAlignment="1">
      <alignment horizontal="left"/>
    </xf>
    <xf numFmtId="0" fontId="31" fillId="0" borderId="48" xfId="0" applyFont="1" applyBorder="1" applyAlignment="1">
      <alignment horizontal="left"/>
    </xf>
    <xf numFmtId="0" fontId="31" fillId="0" borderId="87" xfId="0" applyFont="1" applyBorder="1" applyAlignment="1">
      <alignment horizontal="left"/>
    </xf>
    <xf numFmtId="0" fontId="31" fillId="0" borderId="73" xfId="0" applyFont="1" applyBorder="1" applyAlignment="1">
      <alignment horizontal="left"/>
    </xf>
    <xf numFmtId="0" fontId="31" fillId="0" borderId="74" xfId="0" applyFont="1" applyBorder="1" applyAlignment="1">
      <alignment horizontal="left"/>
    </xf>
    <xf numFmtId="0" fontId="31" fillId="0" borderId="21" xfId="0" applyFont="1" applyBorder="1" applyAlignment="1">
      <alignment horizontal="left"/>
    </xf>
    <xf numFmtId="0" fontId="31" fillId="0" borderId="75" xfId="0" applyFont="1" applyBorder="1" applyAlignment="1">
      <alignment horizontal="left"/>
    </xf>
    <xf numFmtId="0" fontId="31" fillId="0" borderId="68" xfId="0" applyFont="1" applyBorder="1" applyAlignment="1">
      <alignment horizontal="left"/>
    </xf>
    <xf numFmtId="0" fontId="31" fillId="0" borderId="44" xfId="0" applyFont="1" applyBorder="1" applyAlignment="1">
      <alignment horizontal="left"/>
    </xf>
    <xf numFmtId="0" fontId="31" fillId="0" borderId="76" xfId="0" applyFont="1" applyBorder="1" applyAlignment="1">
      <alignment horizontal="left"/>
    </xf>
    <xf numFmtId="0" fontId="3" fillId="0" borderId="31" xfId="0" applyNumberFormat="1" applyFont="1" applyBorder="1" applyAlignment="1"/>
    <xf numFmtId="0" fontId="3" fillId="4" borderId="15" xfId="0" applyNumberFormat="1" applyFont="1" applyFill="1" applyBorder="1" applyAlignment="1" applyProtection="1">
      <protection locked="0"/>
    </xf>
    <xf numFmtId="0" fontId="9" fillId="0" borderId="130" xfId="0" applyFont="1" applyBorder="1" applyAlignment="1">
      <alignment horizontal="left" vertical="center"/>
    </xf>
    <xf numFmtId="0" fontId="10" fillId="6" borderId="9" xfId="10" applyFont="1" applyFill="1" applyBorder="1" applyAlignment="1">
      <alignment horizontal="left" vertical="center"/>
    </xf>
    <xf numFmtId="0" fontId="10" fillId="6" borderId="131" xfId="10" applyFont="1" applyFill="1" applyBorder="1" applyAlignment="1">
      <alignment horizontal="left" vertical="center"/>
    </xf>
    <xf numFmtId="0" fontId="61" fillId="0" borderId="80" xfId="11" applyFont="1" applyBorder="1" applyAlignment="1" applyProtection="1">
      <alignment vertical="center"/>
    </xf>
    <xf numFmtId="0" fontId="9" fillId="0" borderId="80" xfId="0" applyFont="1" applyBorder="1" applyAlignment="1">
      <alignment vertical="center"/>
    </xf>
    <xf numFmtId="0" fontId="61" fillId="0" borderId="79" xfId="11" applyFont="1" applyBorder="1" applyAlignment="1" applyProtection="1">
      <alignment vertical="center"/>
    </xf>
    <xf numFmtId="0" fontId="61" fillId="0" borderId="81" xfId="11" applyFont="1" applyBorder="1" applyAlignment="1" applyProtection="1">
      <alignment vertical="center"/>
    </xf>
    <xf numFmtId="0" fontId="48" fillId="0" borderId="0" xfId="19" applyFont="1" applyBorder="1" applyAlignment="1">
      <alignment horizontal="left"/>
    </xf>
    <xf numFmtId="0" fontId="36" fillId="0" borderId="0" xfId="19" applyNumberFormat="1" applyFont="1" applyBorder="1" applyAlignment="1">
      <alignment horizontal="left"/>
    </xf>
    <xf numFmtId="14" fontId="36" fillId="0" borderId="0" xfId="19" applyNumberFormat="1" applyFont="1" applyBorder="1" applyAlignment="1">
      <alignment horizontal="left"/>
    </xf>
    <xf numFmtId="0" fontId="36" fillId="0" borderId="0" xfId="19" applyNumberFormat="1" applyFont="1" applyBorder="1" applyAlignment="1">
      <alignment horizontal="left" vertical="center" wrapText="1"/>
    </xf>
    <xf numFmtId="0" fontId="4" fillId="0" borderId="0" xfId="19" applyFont="1" applyBorder="1" applyAlignment="1">
      <alignment horizontal="center" vertical="center"/>
    </xf>
    <xf numFmtId="0" fontId="9" fillId="0" borderId="0" xfId="0" applyFont="1" applyBorder="1" applyAlignment="1">
      <alignment vertical="center" wrapText="1"/>
    </xf>
    <xf numFmtId="0" fontId="24" fillId="0" borderId="0" xfId="11" applyFont="1" applyBorder="1" applyAlignment="1" applyProtection="1">
      <alignment vertical="center"/>
      <protection locked="0"/>
    </xf>
    <xf numFmtId="0" fontId="61" fillId="0" borderId="0" xfId="11" applyFont="1" applyBorder="1" applyAlignment="1" applyProtection="1">
      <alignment vertical="center"/>
    </xf>
    <xf numFmtId="0" fontId="33" fillId="0" borderId="0" xfId="11" applyBorder="1" applyAlignment="1" applyProtection="1">
      <alignment vertical="center"/>
      <protection locked="0"/>
    </xf>
    <xf numFmtId="0" fontId="3" fillId="0" borderId="13" xfId="0" applyFont="1" applyBorder="1" applyAlignment="1">
      <alignment vertical="center"/>
    </xf>
    <xf numFmtId="0" fontId="11" fillId="23" borderId="5" xfId="0" applyNumberFormat="1" applyFont="1" applyFill="1" applyBorder="1" applyAlignment="1"/>
    <xf numFmtId="0" fontId="11" fillId="23" borderId="38" xfId="0" applyNumberFormat="1" applyFont="1" applyFill="1" applyBorder="1" applyAlignment="1"/>
    <xf numFmtId="0" fontId="11" fillId="23" borderId="6" xfId="0" applyNumberFormat="1" applyFont="1" applyFill="1" applyBorder="1" applyAlignment="1"/>
    <xf numFmtId="0" fontId="18" fillId="23" borderId="5" xfId="0" quotePrefix="1" applyNumberFormat="1" applyFont="1" applyFill="1" applyBorder="1" applyAlignment="1"/>
    <xf numFmtId="0" fontId="18" fillId="23" borderId="38" xfId="0" quotePrefix="1" applyNumberFormat="1" applyFont="1" applyFill="1" applyBorder="1" applyAlignment="1"/>
    <xf numFmtId="0" fontId="18" fillId="23" borderId="6" xfId="0" quotePrefix="1" applyNumberFormat="1" applyFont="1" applyFill="1" applyBorder="1" applyAlignment="1"/>
    <xf numFmtId="0" fontId="11" fillId="23" borderId="9" xfId="0" quotePrefix="1" applyNumberFormat="1" applyFont="1" applyFill="1" applyBorder="1" applyAlignment="1"/>
    <xf numFmtId="0" fontId="11" fillId="23" borderId="10" xfId="0" applyNumberFormat="1" applyFont="1" applyFill="1" applyBorder="1" applyAlignment="1"/>
    <xf numFmtId="0" fontId="11" fillId="23" borderId="11" xfId="0" applyNumberFormat="1" applyFont="1" applyFill="1" applyBorder="1" applyAlignment="1"/>
    <xf numFmtId="0" fontId="10" fillId="16" borderId="94" xfId="10" applyFont="1" applyBorder="1" applyAlignment="1">
      <alignment horizontal="left" vertical="center"/>
    </xf>
    <xf numFmtId="0" fontId="30" fillId="20" borderId="2" xfId="0" applyFont="1" applyFill="1" applyBorder="1" applyAlignment="1">
      <alignment horizontal="center" vertical="top" wrapText="1"/>
    </xf>
    <xf numFmtId="0" fontId="3" fillId="0" borderId="0" xfId="0" applyFont="1" applyBorder="1" applyAlignment="1">
      <alignment horizontal="center" vertical="center" wrapText="1"/>
    </xf>
    <xf numFmtId="0" fontId="62" fillId="0" borderId="58" xfId="0" applyFont="1" applyBorder="1" applyAlignment="1">
      <alignment horizontal="left" vertical="center"/>
    </xf>
    <xf numFmtId="0" fontId="62" fillId="0" borderId="7" xfId="0" applyFont="1" applyBorder="1" applyAlignment="1">
      <alignment vertical="center"/>
    </xf>
    <xf numFmtId="0" fontId="63" fillId="0" borderId="0" xfId="0" applyFont="1" applyBorder="1" applyAlignment="1">
      <alignment horizontal="left" vertical="center"/>
    </xf>
    <xf numFmtId="0" fontId="64" fillId="0" borderId="0" xfId="0" applyFont="1" applyAlignment="1">
      <alignment vertical="center"/>
    </xf>
    <xf numFmtId="0" fontId="62" fillId="0" borderId="0" xfId="0" applyFont="1" applyAlignment="1">
      <alignment vertical="center"/>
    </xf>
    <xf numFmtId="0" fontId="3" fillId="0" borderId="45" xfId="0" applyNumberFormat="1" applyFont="1" applyBorder="1"/>
    <xf numFmtId="0" fontId="3" fillId="0" borderId="87" xfId="0" applyNumberFormat="1" applyFont="1" applyBorder="1"/>
    <xf numFmtId="0" fontId="3" fillId="0" borderId="126" xfId="0" applyNumberFormat="1" applyFont="1" applyBorder="1"/>
    <xf numFmtId="0" fontId="39" fillId="23" borderId="3" xfId="0" applyFont="1" applyFill="1" applyBorder="1" applyAlignment="1">
      <alignment horizontal="center" vertical="center"/>
    </xf>
    <xf numFmtId="0" fontId="30" fillId="22" borderId="70" xfId="19" applyFont="1" applyFill="1" applyBorder="1" applyAlignment="1" applyProtection="1">
      <alignment horizontal="center" vertical="center"/>
    </xf>
    <xf numFmtId="165" fontId="31" fillId="19" borderId="71" xfId="1" applyNumberFormat="1" applyFont="1" applyFill="1" applyBorder="1" applyAlignment="1" applyProtection="1">
      <alignment horizontal="center" vertical="center"/>
    </xf>
    <xf numFmtId="0" fontId="30" fillId="20" borderId="71" xfId="3" applyFont="1" applyFill="1" applyBorder="1" applyAlignment="1" applyProtection="1">
      <alignment horizontal="center" vertical="center"/>
    </xf>
    <xf numFmtId="0" fontId="9" fillId="0" borderId="71" xfId="19" applyFont="1" applyFill="1" applyBorder="1" applyAlignment="1" applyProtection="1">
      <alignment horizontal="center" vertical="center"/>
    </xf>
    <xf numFmtId="0" fontId="3" fillId="0" borderId="0" xfId="0" applyFont="1" applyBorder="1" applyAlignment="1">
      <alignment horizontal="center" vertical="center" wrapText="1"/>
    </xf>
    <xf numFmtId="0" fontId="9" fillId="4" borderId="1" xfId="0" applyNumberFormat="1" applyFont="1" applyFill="1" applyBorder="1" applyAlignment="1" applyProtection="1">
      <alignment horizontal="center" vertical="center"/>
      <protection locked="0"/>
    </xf>
    <xf numFmtId="0" fontId="62" fillId="0" borderId="0" xfId="0" applyFont="1" applyAlignment="1">
      <alignment vertical="center" wrapText="1"/>
    </xf>
    <xf numFmtId="0" fontId="63" fillId="0" borderId="0" xfId="0" applyFont="1" applyAlignment="1">
      <alignment vertical="center" wrapText="1"/>
    </xf>
    <xf numFmtId="0" fontId="64" fillId="0" borderId="0" xfId="0" applyFont="1" applyAlignment="1">
      <alignment vertical="center" wrapText="1"/>
    </xf>
    <xf numFmtId="0" fontId="3" fillId="0" borderId="12" xfId="19" applyFont="1" applyBorder="1" applyAlignment="1">
      <alignment horizontal="center"/>
    </xf>
    <xf numFmtId="0" fontId="31" fillId="0" borderId="13" xfId="19" applyFont="1" applyBorder="1" applyAlignment="1">
      <alignment horizontal="center"/>
    </xf>
    <xf numFmtId="0" fontId="9" fillId="0" borderId="111" xfId="0" applyFont="1" applyBorder="1" applyAlignment="1">
      <alignment horizontal="left" vertical="center"/>
    </xf>
    <xf numFmtId="0" fontId="30" fillId="20" borderId="59" xfId="0" applyFont="1" applyFill="1" applyBorder="1" applyAlignment="1">
      <alignment horizontal="center" vertical="top" wrapText="1"/>
    </xf>
    <xf numFmtId="0" fontId="30" fillId="20" borderId="15" xfId="0" applyFont="1" applyFill="1" applyBorder="1" applyAlignment="1">
      <alignment horizontal="center" vertical="top" wrapText="1"/>
    </xf>
    <xf numFmtId="0" fontId="30" fillId="20" borderId="59" xfId="0" applyFont="1" applyFill="1" applyBorder="1" applyAlignment="1">
      <alignment horizontal="center" vertical="center" wrapText="1"/>
    </xf>
    <xf numFmtId="0" fontId="30" fillId="20" borderId="14" xfId="0" applyFont="1" applyFill="1" applyBorder="1" applyAlignment="1">
      <alignment horizontal="center" vertical="center" wrapText="1"/>
    </xf>
    <xf numFmtId="0" fontId="30" fillId="20" borderId="15" xfId="0" applyFont="1" applyFill="1" applyBorder="1" applyAlignment="1">
      <alignment horizontal="center" vertical="center" wrapText="1"/>
    </xf>
    <xf numFmtId="0" fontId="30" fillId="20" borderId="59" xfId="0" applyFont="1" applyFill="1" applyBorder="1" applyAlignment="1">
      <alignment horizontal="center" vertical="top"/>
    </xf>
    <xf numFmtId="0" fontId="30" fillId="20" borderId="15" xfId="0" applyFont="1" applyFill="1" applyBorder="1" applyAlignment="1">
      <alignment horizontal="center" vertical="top"/>
    </xf>
    <xf numFmtId="0" fontId="9" fillId="0" borderId="81" xfId="0" applyFont="1" applyBorder="1" applyAlignment="1">
      <alignment vertical="center"/>
    </xf>
    <xf numFmtId="0" fontId="24" fillId="0" borderId="79" xfId="11" applyFont="1" applyBorder="1" applyAlignment="1" applyProtection="1">
      <alignment vertical="center"/>
      <protection locked="0"/>
    </xf>
    <xf numFmtId="0" fontId="9" fillId="0" borderId="132" xfId="0" applyFont="1" applyBorder="1" applyAlignment="1">
      <alignment horizontal="left" vertical="center"/>
    </xf>
    <xf numFmtId="0" fontId="9" fillId="0" borderId="132" xfId="0" applyFont="1" applyBorder="1" applyAlignment="1">
      <alignment vertical="center"/>
    </xf>
    <xf numFmtId="0" fontId="4" fillId="0" borderId="144" xfId="0" applyFont="1" applyBorder="1" applyAlignment="1">
      <alignment horizontal="left" vertical="center" wrapText="1"/>
    </xf>
    <xf numFmtId="0" fontId="26" fillId="0" borderId="134" xfId="0" applyFont="1" applyBorder="1" applyAlignment="1">
      <alignment vertical="center"/>
    </xf>
    <xf numFmtId="0" fontId="26" fillId="0" borderId="137" xfId="0" applyFont="1" applyBorder="1" applyAlignment="1">
      <alignment vertical="center"/>
    </xf>
    <xf numFmtId="0" fontId="26" fillId="0" borderId="138" xfId="0" applyFont="1" applyBorder="1" applyAlignment="1">
      <alignment vertical="center"/>
    </xf>
    <xf numFmtId="0" fontId="9" fillId="0" borderId="145" xfId="0" applyFont="1" applyBorder="1" applyAlignment="1">
      <alignment horizontal="left" vertical="center"/>
    </xf>
    <xf numFmtId="0" fontId="9" fillId="0" borderId="136" xfId="0" applyFont="1" applyBorder="1" applyAlignment="1">
      <alignment vertical="center"/>
    </xf>
    <xf numFmtId="0" fontId="9" fillId="0" borderId="136" xfId="0" applyFont="1" applyBorder="1" applyAlignment="1">
      <alignment horizontal="left" vertical="center"/>
    </xf>
    <xf numFmtId="0" fontId="9" fillId="0" borderId="146" xfId="0" applyFont="1" applyBorder="1" applyAlignment="1">
      <alignment horizontal="left" vertical="center"/>
    </xf>
    <xf numFmtId="0" fontId="9" fillId="0" borderId="147" xfId="0" applyFont="1" applyBorder="1" applyAlignment="1">
      <alignment horizontal="left" vertical="center"/>
    </xf>
    <xf numFmtId="0" fontId="9" fillId="0" borderId="140" xfId="0" applyFont="1" applyBorder="1" applyAlignment="1">
      <alignment vertical="center"/>
    </xf>
    <xf numFmtId="0" fontId="9" fillId="0" borderId="140" xfId="0" applyFont="1" applyBorder="1" applyAlignment="1">
      <alignment horizontal="left" vertical="center"/>
    </xf>
    <xf numFmtId="0" fontId="18" fillId="27" borderId="100" xfId="0" applyFont="1" applyFill="1" applyBorder="1" applyAlignment="1" applyProtection="1">
      <alignment horizontal="center" vertical="center"/>
    </xf>
    <xf numFmtId="0" fontId="38" fillId="0" borderId="146" xfId="0" applyFont="1" applyBorder="1" applyAlignment="1">
      <alignment horizontal="left" vertical="center"/>
    </xf>
    <xf numFmtId="0" fontId="38" fillId="0" borderId="132" xfId="0" applyFont="1" applyBorder="1" applyAlignment="1">
      <alignment vertical="center"/>
    </xf>
    <xf numFmtId="0" fontId="38" fillId="0" borderId="132" xfId="0" applyFont="1" applyBorder="1" applyAlignment="1">
      <alignment horizontal="left" vertical="center"/>
    </xf>
    <xf numFmtId="0" fontId="38" fillId="0" borderId="140" xfId="0" applyFont="1" applyBorder="1" applyAlignment="1">
      <alignment horizontal="left" vertical="center"/>
    </xf>
    <xf numFmtId="0" fontId="38" fillId="0" borderId="140" xfId="0" applyFont="1" applyBorder="1" applyAlignment="1">
      <alignment vertical="center"/>
    </xf>
    <xf numFmtId="0" fontId="3" fillId="4" borderId="1" xfId="0" applyNumberFormat="1" applyFont="1" applyFill="1" applyBorder="1" applyProtection="1">
      <protection locked="0"/>
    </xf>
    <xf numFmtId="0" fontId="3" fillId="4" borderId="1" xfId="0" applyNumberFormat="1" applyFont="1" applyFill="1" applyBorder="1" applyProtection="1">
      <protection locked="0"/>
    </xf>
    <xf numFmtId="0" fontId="15" fillId="0" borderId="0" xfId="0" applyNumberFormat="1" applyFont="1" applyFill="1" applyAlignment="1"/>
    <xf numFmtId="0" fontId="3" fillId="0" borderId="84" xfId="0" applyFont="1" applyBorder="1" applyAlignment="1">
      <alignment vertical="center"/>
    </xf>
    <xf numFmtId="0" fontId="30" fillId="20" borderId="128" xfId="0" applyFont="1" applyFill="1" applyBorder="1" applyAlignment="1">
      <alignment horizontal="center" vertical="center" wrapText="1"/>
    </xf>
    <xf numFmtId="0" fontId="15" fillId="6" borderId="0" xfId="0" applyNumberFormat="1" applyFont="1" applyFill="1" applyBorder="1" applyAlignment="1">
      <alignment horizontal="left" wrapText="1"/>
    </xf>
    <xf numFmtId="0" fontId="15" fillId="6" borderId="0" xfId="0" applyNumberFormat="1" applyFont="1" applyFill="1" applyBorder="1" applyAlignment="1">
      <alignment horizontal="left"/>
    </xf>
    <xf numFmtId="0" fontId="15" fillId="0" borderId="0" xfId="0" applyNumberFormat="1" applyFont="1" applyFill="1" applyBorder="1" applyAlignment="1">
      <alignment horizontal="left" wrapText="1"/>
    </xf>
    <xf numFmtId="0" fontId="3" fillId="4" borderId="1" xfId="0" applyNumberFormat="1" applyFont="1" applyFill="1" applyBorder="1" applyProtection="1">
      <protection locked="0"/>
    </xf>
    <xf numFmtId="0" fontId="3" fillId="4" borderId="1" xfId="0" applyNumberFormat="1" applyFont="1" applyFill="1" applyBorder="1" applyProtection="1">
      <protection locked="0"/>
    </xf>
    <xf numFmtId="0" fontId="3" fillId="0" borderId="67" xfId="0" applyNumberFormat="1" applyFont="1" applyBorder="1"/>
    <xf numFmtId="0" fontId="19" fillId="26" borderId="70" xfId="2" applyNumberFormat="1" applyFont="1" applyFill="1" applyBorder="1" applyAlignment="1">
      <alignment horizontal="center" wrapText="1"/>
    </xf>
    <xf numFmtId="0" fontId="15" fillId="26" borderId="34" xfId="0" applyNumberFormat="1" applyFont="1" applyFill="1" applyBorder="1" applyAlignment="1">
      <alignment wrapText="1"/>
    </xf>
    <xf numFmtId="0" fontId="40" fillId="26" borderId="1" xfId="2" applyNumberFormat="1" applyFont="1" applyFill="1" applyBorder="1" applyAlignment="1">
      <alignment horizontal="center" wrapText="1"/>
    </xf>
    <xf numFmtId="0" fontId="40" fillId="26" borderId="27" xfId="2" applyNumberFormat="1" applyFont="1" applyFill="1" applyBorder="1" applyAlignment="1">
      <alignment horizontal="center" wrapText="1"/>
    </xf>
    <xf numFmtId="0" fontId="19" fillId="26" borderId="34" xfId="0" applyNumberFormat="1" applyFont="1" applyFill="1" applyBorder="1" applyAlignment="1">
      <alignment wrapText="1"/>
    </xf>
    <xf numFmtId="0" fontId="40" fillId="26" borderId="1" xfId="2" applyNumberFormat="1" applyFont="1" applyFill="1" applyBorder="1" applyAlignment="1" applyProtection="1">
      <alignment horizontal="center" wrapText="1"/>
    </xf>
    <xf numFmtId="0" fontId="18" fillId="28" borderId="71" xfId="19" applyFont="1" applyFill="1" applyBorder="1" applyAlignment="1" applyProtection="1">
      <alignment horizontal="center" vertical="center"/>
    </xf>
    <xf numFmtId="0" fontId="3" fillId="0" borderId="0" xfId="0" applyFont="1" applyBorder="1" applyAlignment="1">
      <alignment horizontal="center" vertical="center" wrapText="1"/>
    </xf>
    <xf numFmtId="0" fontId="3" fillId="4" borderId="1" xfId="0" applyNumberFormat="1" applyFont="1" applyFill="1" applyBorder="1" applyAlignment="1" applyProtection="1">
      <alignment horizontal="center"/>
      <protection locked="0"/>
    </xf>
    <xf numFmtId="0" fontId="3" fillId="4" borderId="27" xfId="0" applyNumberFormat="1" applyFont="1" applyFill="1" applyBorder="1" applyAlignment="1" applyProtection="1">
      <alignment horizontal="center"/>
      <protection locked="0"/>
    </xf>
    <xf numFmtId="0" fontId="3" fillId="4" borderId="50" xfId="0" applyNumberFormat="1" applyFont="1" applyFill="1" applyBorder="1" applyAlignment="1" applyProtection="1">
      <alignment horizontal="center"/>
      <protection locked="0"/>
    </xf>
    <xf numFmtId="0" fontId="3" fillId="4" borderId="37" xfId="0" applyNumberFormat="1" applyFont="1" applyFill="1" applyBorder="1" applyAlignment="1" applyProtection="1">
      <alignment horizontal="center"/>
      <protection locked="0"/>
    </xf>
    <xf numFmtId="0" fontId="3" fillId="4" borderId="1" xfId="0" applyNumberFormat="1" applyFont="1" applyFill="1" applyBorder="1" applyProtection="1">
      <protection locked="0"/>
    </xf>
    <xf numFmtId="0" fontId="9" fillId="0" borderId="148" xfId="0" applyFont="1" applyBorder="1" applyAlignment="1">
      <alignment vertical="center"/>
    </xf>
    <xf numFmtId="0" fontId="9" fillId="0" borderId="149" xfId="0" applyFont="1" applyBorder="1" applyAlignment="1">
      <alignment vertical="center"/>
    </xf>
    <xf numFmtId="0" fontId="38" fillId="0" borderId="149" xfId="0" applyFont="1" applyBorder="1" applyAlignment="1">
      <alignment vertical="center"/>
    </xf>
    <xf numFmtId="0" fontId="38" fillId="0" borderId="150" xfId="0" applyFont="1" applyBorder="1" applyAlignment="1">
      <alignment vertical="center"/>
    </xf>
    <xf numFmtId="0" fontId="3" fillId="0" borderId="21" xfId="0" applyFont="1" applyBorder="1" applyAlignment="1">
      <alignment horizontal="center" vertical="center" wrapText="1"/>
    </xf>
    <xf numFmtId="0" fontId="3" fillId="0" borderId="75" xfId="0" applyFont="1" applyBorder="1" applyAlignment="1">
      <alignment horizontal="center" vertical="center" wrapText="1"/>
    </xf>
    <xf numFmtId="0" fontId="31" fillId="0" borderId="21" xfId="0" applyFont="1" applyBorder="1" applyAlignment="1">
      <alignment horizontal="center"/>
    </xf>
    <xf numFmtId="0" fontId="31" fillId="0" borderId="0" xfId="0" applyFont="1" applyBorder="1" applyAlignment="1">
      <alignment horizontal="center"/>
    </xf>
    <xf numFmtId="0" fontId="31" fillId="0" borderId="75" xfId="0" applyFont="1" applyBorder="1" applyAlignment="1">
      <alignment horizontal="center"/>
    </xf>
    <xf numFmtId="0" fontId="9" fillId="0" borderId="21" xfId="0" applyFont="1" applyBorder="1" applyAlignment="1">
      <alignment horizontal="center"/>
    </xf>
    <xf numFmtId="0" fontId="9" fillId="0" borderId="0" xfId="0" applyFont="1" applyBorder="1" applyAlignment="1">
      <alignment horizontal="center"/>
    </xf>
    <xf numFmtId="0" fontId="9" fillId="0" borderId="75" xfId="0" applyFont="1" applyBorder="1" applyAlignment="1">
      <alignment horizontal="center"/>
    </xf>
    <xf numFmtId="0" fontId="38" fillId="0" borderId="21" xfId="0" applyFont="1" applyBorder="1" applyAlignment="1">
      <alignment horizontal="center"/>
    </xf>
    <xf numFmtId="0" fontId="38" fillId="0" borderId="0" xfId="0" applyFont="1" applyBorder="1" applyAlignment="1">
      <alignment horizontal="center"/>
    </xf>
    <xf numFmtId="0" fontId="38" fillId="0" borderId="75" xfId="0" applyFont="1" applyBorder="1" applyAlignment="1">
      <alignment horizontal="center"/>
    </xf>
    <xf numFmtId="0" fontId="9" fillId="0" borderId="68" xfId="0" applyFont="1" applyBorder="1" applyAlignment="1">
      <alignment horizontal="center"/>
    </xf>
    <xf numFmtId="0" fontId="9" fillId="0" borderId="44" xfId="0" applyFont="1" applyBorder="1" applyAlignment="1">
      <alignment horizontal="center"/>
    </xf>
    <xf numFmtId="0" fontId="9" fillId="0" borderId="76" xfId="0" applyFont="1" applyBorder="1" applyAlignment="1">
      <alignment horizontal="center"/>
    </xf>
    <xf numFmtId="0" fontId="3" fillId="0" borderId="47" xfId="0" applyNumberFormat="1" applyFont="1" applyBorder="1" applyAlignment="1">
      <alignment horizontal="left"/>
    </xf>
    <xf numFmtId="0" fontId="9" fillId="4" borderId="77" xfId="0" applyNumberFormat="1" applyFont="1" applyFill="1" applyBorder="1" applyProtection="1">
      <protection locked="0"/>
    </xf>
    <xf numFmtId="0" fontId="3" fillId="4" borderId="77" xfId="0" applyNumberFormat="1" applyFont="1" applyFill="1" applyBorder="1" applyProtection="1">
      <protection locked="0"/>
    </xf>
    <xf numFmtId="0" fontId="9" fillId="0" borderId="47" xfId="0" applyNumberFormat="1" applyFont="1" applyBorder="1" applyAlignment="1">
      <alignment horizontal="left"/>
    </xf>
    <xf numFmtId="0" fontId="9" fillId="4" borderId="77" xfId="2" applyNumberFormat="1" applyFont="1" applyFill="1" applyBorder="1" applyAlignment="1" applyProtection="1">
      <alignment horizontal="center"/>
      <protection locked="0"/>
    </xf>
    <xf numFmtId="0" fontId="9" fillId="4" borderId="77" xfId="0" applyNumberFormat="1" applyFont="1" applyFill="1" applyBorder="1" applyAlignment="1" applyProtection="1">
      <alignment wrapText="1"/>
      <protection locked="0"/>
    </xf>
    <xf numFmtId="0" fontId="3" fillId="0" borderId="122" xfId="0" applyNumberFormat="1" applyFont="1" applyBorder="1" applyAlignment="1">
      <alignment wrapText="1"/>
    </xf>
    <xf numFmtId="0" fontId="9" fillId="4" borderId="131" xfId="0" applyNumberFormat="1" applyFont="1" applyFill="1" applyBorder="1" applyAlignment="1" applyProtection="1">
      <alignment horizontal="center"/>
      <protection locked="0"/>
    </xf>
    <xf numFmtId="0" fontId="66" fillId="0" borderId="0" xfId="0" applyNumberFormat="1" applyFont="1" applyFill="1" applyBorder="1" applyAlignment="1">
      <alignment horizontal="left" wrapText="1"/>
    </xf>
    <xf numFmtId="0" fontId="66" fillId="6" borderId="0" xfId="0" applyNumberFormat="1" applyFont="1" applyFill="1" applyBorder="1" applyAlignment="1">
      <alignment horizontal="left" wrapText="1"/>
    </xf>
    <xf numFmtId="0" fontId="66" fillId="0" borderId="0" xfId="0" applyNumberFormat="1" applyFont="1" applyFill="1" applyAlignment="1"/>
    <xf numFmtId="0" fontId="5" fillId="9" borderId="53" xfId="0" applyNumberFormat="1" applyFont="1" applyFill="1" applyBorder="1" applyAlignment="1" applyProtection="1"/>
    <xf numFmtId="0" fontId="3" fillId="0" borderId="12" xfId="0" applyNumberFormat="1" applyFont="1" applyBorder="1" applyAlignment="1">
      <alignment wrapText="1"/>
    </xf>
    <xf numFmtId="0" fontId="3" fillId="0" borderId="123" xfId="0" applyNumberFormat="1" applyFont="1" applyBorder="1" applyAlignment="1">
      <alignment wrapText="1"/>
    </xf>
    <xf numFmtId="0" fontId="9" fillId="4" borderId="27" xfId="0" applyNumberFormat="1" applyFont="1" applyFill="1" applyBorder="1" applyAlignment="1" applyProtection="1">
      <alignment horizontal="center"/>
      <protection locked="0"/>
    </xf>
    <xf numFmtId="0" fontId="3" fillId="0" borderId="7" xfId="17" applyNumberFormat="1" applyFont="1" applyBorder="1"/>
    <xf numFmtId="0" fontId="9" fillId="4" borderId="87" xfId="0" applyNumberFormat="1" applyFont="1" applyFill="1" applyBorder="1" applyAlignment="1" applyProtection="1">
      <alignment horizontal="center"/>
      <protection locked="0"/>
    </xf>
    <xf numFmtId="0" fontId="31" fillId="0" borderId="1" xfId="0" applyFont="1" applyBorder="1" applyAlignment="1">
      <alignment horizontal="center" vertical="center" wrapText="1"/>
    </xf>
    <xf numFmtId="165" fontId="15" fillId="0" borderId="0" xfId="0" applyNumberFormat="1" applyFont="1" applyBorder="1" applyAlignment="1">
      <alignment wrapText="1"/>
    </xf>
    <xf numFmtId="0" fontId="15" fillId="18" borderId="0" xfId="0" applyNumberFormat="1" applyFont="1" applyFill="1" applyBorder="1" applyAlignment="1">
      <alignment vertical="center" wrapText="1"/>
    </xf>
    <xf numFmtId="0" fontId="9" fillId="4" borderId="1" xfId="2" applyNumberFormat="1" applyFont="1" applyFill="1" applyBorder="1" applyAlignment="1" applyProtection="1">
      <alignment horizontal="center"/>
      <protection locked="0"/>
    </xf>
    <xf numFmtId="0" fontId="9" fillId="4" borderId="14" xfId="2" applyNumberFormat="1" applyFont="1" applyFill="1" applyBorder="1" applyAlignment="1" applyProtection="1">
      <alignment horizontal="center"/>
      <protection locked="0"/>
    </xf>
    <xf numFmtId="0" fontId="3" fillId="0" borderId="96" xfId="0" applyFont="1" applyBorder="1"/>
    <xf numFmtId="0" fontId="4" fillId="0" borderId="1" xfId="23" applyFont="1" applyBorder="1">
      <alignment horizontal="center" vertical="center" wrapText="1"/>
    </xf>
    <xf numFmtId="165" fontId="21" fillId="9" borderId="1" xfId="20" quotePrefix="1" applyNumberFormat="1" applyFont="1" applyFill="1" applyBorder="1" applyAlignment="1">
      <alignment horizontal="center"/>
    </xf>
    <xf numFmtId="0" fontId="3" fillId="0" borderId="1" xfId="0" applyFont="1" applyFill="1" applyBorder="1"/>
    <xf numFmtId="0" fontId="3" fillId="0" borderId="1" xfId="0" applyFont="1" applyFill="1" applyBorder="1" applyAlignment="1">
      <alignment horizontal="center"/>
    </xf>
    <xf numFmtId="164" fontId="21" fillId="9" borderId="1" xfId="20" quotePrefix="1" applyNumberFormat="1" applyFont="1" applyFill="1" applyBorder="1" applyAlignment="1">
      <alignment horizontal="center"/>
    </xf>
    <xf numFmtId="0" fontId="3" fillId="0" borderId="14" xfId="0" applyFont="1" applyBorder="1"/>
    <xf numFmtId="165" fontId="41" fillId="20" borderId="53" xfId="20" quotePrefix="1" applyNumberFormat="1" applyFont="1" applyFill="1" applyBorder="1" applyAlignment="1">
      <alignment horizontal="center"/>
    </xf>
    <xf numFmtId="0" fontId="3" fillId="0" borderId="53" xfId="0" applyFont="1" applyFill="1" applyBorder="1" applyAlignment="1">
      <alignment horizontal="center"/>
    </xf>
    <xf numFmtId="0" fontId="3" fillId="0" borderId="15" xfId="0" applyFont="1" applyBorder="1"/>
    <xf numFmtId="0" fontId="4" fillId="0" borderId="96" xfId="0" applyFont="1" applyBorder="1" applyAlignment="1">
      <alignment horizontal="center"/>
    </xf>
    <xf numFmtId="0" fontId="4" fillId="0" borderId="49" xfId="23" applyFont="1" applyFill="1" applyBorder="1">
      <alignment horizontal="center" vertical="center" wrapText="1"/>
    </xf>
    <xf numFmtId="0" fontId="3" fillId="0" borderId="58" xfId="0" applyFont="1" applyBorder="1"/>
    <xf numFmtId="0" fontId="6" fillId="0" borderId="12" xfId="17" applyNumberFormat="1" applyFont="1" applyBorder="1" applyAlignment="1">
      <alignment horizontal="center" wrapText="1"/>
    </xf>
    <xf numFmtId="14" fontId="36" fillId="0" borderId="14" xfId="17" applyNumberFormat="1" applyFont="1" applyBorder="1" applyAlignment="1">
      <alignment horizontal="center" wrapText="1"/>
    </xf>
    <xf numFmtId="0" fontId="6" fillId="0" borderId="13" xfId="17" applyNumberFormat="1" applyFont="1" applyBorder="1" applyAlignment="1">
      <alignment horizontal="center" wrapText="1"/>
    </xf>
    <xf numFmtId="14" fontId="36" fillId="0" borderId="15" xfId="17" applyNumberFormat="1" applyFont="1" applyBorder="1" applyAlignment="1">
      <alignment horizontal="center" wrapText="1"/>
    </xf>
    <xf numFmtId="0" fontId="31" fillId="0" borderId="77" xfId="0" applyFont="1" applyBorder="1" applyAlignment="1">
      <alignment horizontal="center" vertical="center" wrapText="1"/>
    </xf>
    <xf numFmtId="0" fontId="31" fillId="0" borderId="49" xfId="0" applyFont="1" applyBorder="1" applyAlignment="1">
      <alignment horizontal="center" vertical="center" wrapText="1"/>
    </xf>
    <xf numFmtId="0" fontId="39" fillId="0" borderId="77" xfId="0" applyFont="1" applyBorder="1" applyAlignment="1">
      <alignment horizontal="center" vertical="center" wrapText="1"/>
    </xf>
    <xf numFmtId="0" fontId="39" fillId="0" borderId="49" xfId="0" applyFont="1" applyBorder="1" applyAlignment="1">
      <alignment horizontal="center" vertical="center" wrapText="1"/>
    </xf>
    <xf numFmtId="0" fontId="31" fillId="0" borderId="156" xfId="0" applyFont="1" applyBorder="1" applyAlignment="1">
      <alignment horizontal="center" vertical="center" wrapText="1"/>
    </xf>
    <xf numFmtId="0" fontId="31" fillId="0" borderId="157" xfId="0" applyFont="1" applyBorder="1" applyAlignment="1">
      <alignment horizontal="center" vertical="center" wrapText="1"/>
    </xf>
    <xf numFmtId="0" fontId="31" fillId="0" borderId="154" xfId="0" applyFont="1" applyBorder="1" applyAlignment="1">
      <alignment horizontal="center" vertical="center" wrapText="1"/>
    </xf>
    <xf numFmtId="0" fontId="31" fillId="0" borderId="155" xfId="0" applyFont="1" applyBorder="1" applyAlignment="1">
      <alignment horizontal="center" vertical="center" wrapText="1"/>
    </xf>
    <xf numFmtId="0" fontId="3" fillId="0" borderId="77" xfId="0" applyFont="1" applyBorder="1" applyAlignment="1">
      <alignment horizontal="center" vertical="center" wrapText="1"/>
    </xf>
    <xf numFmtId="0" fontId="3" fillId="0" borderId="129" xfId="0" applyFont="1" applyBorder="1" applyAlignment="1">
      <alignment horizontal="center" vertical="center" wrapText="1"/>
    </xf>
    <xf numFmtId="0" fontId="3" fillId="0" borderId="49" xfId="0" applyFont="1" applyBorder="1" applyAlignment="1">
      <alignment horizontal="center" vertical="center" wrapText="1"/>
    </xf>
    <xf numFmtId="0" fontId="3" fillId="0" borderId="143" xfId="0" applyFont="1" applyBorder="1" applyAlignment="1">
      <alignment horizontal="center" vertical="center" wrapText="1"/>
    </xf>
    <xf numFmtId="0" fontId="3" fillId="0" borderId="132" xfId="0" applyFont="1" applyBorder="1" applyAlignment="1">
      <alignment horizontal="center" vertical="center" wrapText="1"/>
    </xf>
    <xf numFmtId="0" fontId="3" fillId="0" borderId="140" xfId="0" applyFont="1" applyBorder="1" applyAlignment="1">
      <alignment horizontal="center" vertical="center" wrapText="1"/>
    </xf>
    <xf numFmtId="0" fontId="3" fillId="0" borderId="21" xfId="0" applyFont="1" applyBorder="1" applyAlignment="1">
      <alignment horizontal="center" vertical="center" wrapText="1"/>
    </xf>
    <xf numFmtId="0" fontId="3" fillId="0" borderId="68" xfId="0" applyFont="1" applyBorder="1" applyAlignment="1">
      <alignment horizontal="center" vertical="center" wrapText="1"/>
    </xf>
    <xf numFmtId="0" fontId="3" fillId="0" borderId="75" xfId="0" applyFont="1" applyBorder="1" applyAlignment="1">
      <alignment horizontal="center" vertical="center" wrapText="1"/>
    </xf>
    <xf numFmtId="0" fontId="3" fillId="0" borderId="76" xfId="0" applyFont="1" applyBorder="1" applyAlignment="1">
      <alignment horizontal="center" vertical="center" wrapText="1"/>
    </xf>
    <xf numFmtId="0" fontId="3" fillId="0" borderId="136" xfId="0" applyFont="1" applyBorder="1" applyAlignment="1">
      <alignment horizontal="center" vertical="center" wrapText="1"/>
    </xf>
    <xf numFmtId="0" fontId="31" fillId="0" borderId="152" xfId="0" applyFont="1" applyBorder="1" applyAlignment="1">
      <alignment horizontal="center" vertical="center" wrapText="1"/>
    </xf>
    <xf numFmtId="0" fontId="31" fillId="0" borderId="153" xfId="0" applyFont="1" applyBorder="1" applyAlignment="1">
      <alignment horizontal="center" vertical="center" wrapText="1"/>
    </xf>
    <xf numFmtId="0" fontId="9" fillId="10" borderId="9" xfId="10" applyFont="1" applyFill="1" applyBorder="1" applyAlignment="1">
      <alignment horizontal="left" vertical="center" wrapText="1"/>
    </xf>
    <xf numFmtId="0" fontId="9" fillId="10" borderId="11" xfId="10" applyFont="1" applyFill="1" applyBorder="1" applyAlignment="1">
      <alignment horizontal="left" vertical="center" wrapText="1"/>
    </xf>
    <xf numFmtId="0" fontId="9" fillId="10" borderId="7" xfId="10" applyFont="1" applyFill="1" applyBorder="1" applyAlignment="1">
      <alignment horizontal="left" vertical="center" wrapText="1"/>
    </xf>
    <xf numFmtId="0" fontId="9" fillId="10" borderId="8" xfId="10" applyFont="1" applyFill="1" applyBorder="1" applyAlignment="1">
      <alignment horizontal="left" vertical="center" wrapText="1"/>
    </xf>
    <xf numFmtId="0" fontId="9" fillId="10" borderId="31" xfId="10" applyFont="1" applyFill="1" applyBorder="1" applyAlignment="1">
      <alignment horizontal="left" vertical="center" wrapText="1"/>
    </xf>
    <xf numFmtId="0" fontId="9" fillId="10" borderId="33" xfId="10" applyFont="1" applyFill="1" applyBorder="1" applyAlignment="1">
      <alignment horizontal="left" vertical="center" wrapText="1"/>
    </xf>
    <xf numFmtId="0" fontId="18" fillId="16" borderId="5" xfId="10" applyFont="1" applyBorder="1" applyAlignment="1">
      <alignment horizontal="left" vertical="center"/>
    </xf>
    <xf numFmtId="0" fontId="18" fillId="16" borderId="6" xfId="10" applyFont="1" applyBorder="1" applyAlignment="1">
      <alignment horizontal="left" vertical="center"/>
    </xf>
    <xf numFmtId="0" fontId="3" fillId="0" borderId="142" xfId="0" applyFont="1" applyBorder="1" applyAlignment="1">
      <alignment horizontal="center" vertical="center" wrapText="1"/>
    </xf>
    <xf numFmtId="0" fontId="3" fillId="0" borderId="133" xfId="0" applyFont="1" applyBorder="1" applyAlignment="1">
      <alignment horizontal="center" vertical="center" wrapText="1"/>
    </xf>
    <xf numFmtId="0" fontId="3" fillId="0" borderId="139" xfId="0" applyFont="1" applyBorder="1" applyAlignment="1">
      <alignment horizontal="center" vertical="center" wrapText="1"/>
    </xf>
    <xf numFmtId="0" fontId="10" fillId="16" borderId="5" xfId="10" applyFont="1" applyBorder="1" applyAlignment="1">
      <alignment horizontal="left" vertical="center"/>
    </xf>
    <xf numFmtId="0" fontId="10" fillId="16" borderId="38" xfId="10" applyFont="1" applyBorder="1" applyAlignment="1">
      <alignment horizontal="left" vertical="center"/>
    </xf>
    <xf numFmtId="0" fontId="10" fillId="16" borderId="6" xfId="10" applyFont="1" applyBorder="1" applyAlignment="1">
      <alignment horizontal="left" vertical="center"/>
    </xf>
    <xf numFmtId="0" fontId="4" fillId="0" borderId="134" xfId="0" applyFont="1" applyBorder="1" applyAlignment="1">
      <alignment horizontal="left" vertical="center" wrapText="1"/>
    </xf>
    <xf numFmtId="0" fontId="4" fillId="0" borderId="137" xfId="0" applyFont="1" applyBorder="1" applyAlignment="1">
      <alignment horizontal="left" vertical="center" wrapText="1"/>
    </xf>
    <xf numFmtId="0" fontId="4" fillId="0" borderId="138" xfId="0" applyFont="1" applyBorder="1" applyAlignment="1">
      <alignment horizontal="left" vertical="center" wrapText="1"/>
    </xf>
    <xf numFmtId="0" fontId="3" fillId="0" borderId="135" xfId="0" applyFont="1" applyBorder="1" applyAlignment="1">
      <alignment horizontal="center" vertical="center" wrapText="1"/>
    </xf>
    <xf numFmtId="0" fontId="10" fillId="10" borderId="9" xfId="10" applyFont="1" applyFill="1" applyBorder="1" applyAlignment="1" applyProtection="1">
      <alignment horizontal="left" vertical="center" wrapText="1"/>
    </xf>
    <xf numFmtId="0" fontId="10" fillId="10" borderId="11" xfId="10" applyFont="1" applyFill="1" applyBorder="1" applyAlignment="1" applyProtection="1">
      <alignment horizontal="left" vertical="center" wrapText="1"/>
    </xf>
    <xf numFmtId="0" fontId="10" fillId="10" borderId="31" xfId="10" applyFont="1" applyFill="1" applyBorder="1" applyAlignment="1" applyProtection="1">
      <alignment horizontal="left" vertical="center" wrapText="1"/>
    </xf>
    <xf numFmtId="0" fontId="10" fillId="10" borderId="33" xfId="10" applyFont="1" applyFill="1" applyBorder="1" applyAlignment="1" applyProtection="1">
      <alignment horizontal="left" vertical="center" wrapText="1"/>
    </xf>
    <xf numFmtId="0" fontId="4" fillId="0" borderId="141" xfId="0" applyFont="1" applyBorder="1" applyAlignment="1">
      <alignment horizontal="left" vertical="center" wrapText="1"/>
    </xf>
    <xf numFmtId="0" fontId="2" fillId="16" borderId="5" xfId="10" applyFont="1" applyBorder="1" applyAlignment="1">
      <alignment horizontal="left" vertical="center"/>
    </xf>
    <xf numFmtId="0" fontId="2" fillId="16" borderId="6" xfId="10" applyFont="1" applyBorder="1" applyAlignment="1">
      <alignment horizontal="left" vertical="center"/>
    </xf>
    <xf numFmtId="0" fontId="33" fillId="0" borderId="5" xfId="11" applyBorder="1" applyAlignment="1" applyProtection="1">
      <alignment horizontal="left" vertical="center"/>
      <protection locked="0"/>
    </xf>
    <xf numFmtId="0" fontId="33" fillId="0" borderId="38" xfId="11" applyBorder="1" applyAlignment="1" applyProtection="1">
      <alignment horizontal="left" vertical="center"/>
      <protection locked="0"/>
    </xf>
    <xf numFmtId="0" fontId="33" fillId="0" borderId="6" xfId="11" applyBorder="1" applyAlignment="1" applyProtection="1">
      <alignment horizontal="left" vertical="center"/>
      <protection locked="0"/>
    </xf>
    <xf numFmtId="0" fontId="39" fillId="23" borderId="5" xfId="0" applyFont="1" applyFill="1" applyBorder="1" applyAlignment="1">
      <alignment horizontal="center"/>
    </xf>
    <xf numFmtId="0" fontId="39" fillId="23" borderId="11" xfId="0" applyFont="1" applyFill="1" applyBorder="1" applyAlignment="1">
      <alignment horizontal="center"/>
    </xf>
    <xf numFmtId="0" fontId="39" fillId="23" borderId="20" xfId="0" applyFont="1" applyFill="1" applyBorder="1" applyAlignment="1">
      <alignment horizontal="center" vertical="center"/>
    </xf>
    <xf numFmtId="0" fontId="39" fillId="23" borderId="72" xfId="0" applyFont="1" applyFill="1" applyBorder="1" applyAlignment="1">
      <alignment horizontal="center" vertical="center"/>
    </xf>
    <xf numFmtId="0" fontId="39" fillId="23" borderId="85" xfId="0" applyFont="1" applyFill="1" applyBorder="1" applyAlignment="1">
      <alignment horizontal="center" vertical="center"/>
    </xf>
    <xf numFmtId="0" fontId="3" fillId="0" borderId="151" xfId="0" applyFont="1" applyBorder="1" applyAlignment="1">
      <alignment horizontal="center" vertical="center" wrapText="1"/>
    </xf>
    <xf numFmtId="0" fontId="3" fillId="0" borderId="149" xfId="0" applyFont="1" applyBorder="1" applyAlignment="1">
      <alignment horizontal="center" vertical="center" wrapText="1"/>
    </xf>
    <xf numFmtId="0" fontId="3" fillId="0" borderId="150" xfId="0" applyFont="1" applyBorder="1" applyAlignment="1">
      <alignment horizontal="center" vertical="center" wrapText="1"/>
    </xf>
    <xf numFmtId="0" fontId="3" fillId="0" borderId="148" xfId="0" applyFont="1" applyBorder="1" applyAlignment="1">
      <alignment horizontal="center" vertical="center" wrapText="1"/>
    </xf>
    <xf numFmtId="0" fontId="3" fillId="0" borderId="0" xfId="16" applyFont="1" applyFill="1" applyBorder="1" applyAlignment="1" applyProtection="1">
      <alignment horizontal="left"/>
    </xf>
    <xf numFmtId="0" fontId="10" fillId="8" borderId="9" xfId="10" applyFont="1" applyFill="1" applyBorder="1" applyAlignment="1" applyProtection="1">
      <alignment horizontal="left" vertical="center" wrapText="1"/>
    </xf>
    <xf numFmtId="0" fontId="10" fillId="8" borderId="10" xfId="10" applyFont="1" applyFill="1" applyBorder="1" applyAlignment="1" applyProtection="1">
      <alignment horizontal="left" vertical="center" wrapText="1"/>
    </xf>
    <xf numFmtId="0" fontId="10" fillId="8" borderId="11" xfId="10" applyFont="1" applyFill="1" applyBorder="1" applyAlignment="1" applyProtection="1">
      <alignment horizontal="left" vertical="center" wrapText="1"/>
    </xf>
    <xf numFmtId="0" fontId="10" fillId="8" borderId="7" xfId="10" applyFont="1" applyFill="1" applyBorder="1" applyAlignment="1" applyProtection="1">
      <alignment horizontal="left" vertical="center" wrapText="1"/>
    </xf>
    <xf numFmtId="0" fontId="10" fillId="8" borderId="0" xfId="10" applyFont="1" applyFill="1" applyBorder="1" applyAlignment="1" applyProtection="1">
      <alignment horizontal="left" vertical="center" wrapText="1"/>
    </xf>
    <xf numFmtId="0" fontId="10" fillId="8" borderId="8" xfId="10" applyFont="1" applyFill="1" applyBorder="1" applyAlignment="1" applyProtection="1">
      <alignment horizontal="left" vertical="center" wrapText="1"/>
    </xf>
    <xf numFmtId="0" fontId="3" fillId="0" borderId="20" xfId="19" applyFont="1" applyBorder="1" applyAlignment="1">
      <alignment horizontal="left"/>
    </xf>
    <xf numFmtId="0" fontId="3" fillId="0" borderId="48" xfId="19" applyFont="1" applyBorder="1" applyAlignment="1">
      <alignment horizontal="left"/>
    </xf>
    <xf numFmtId="0" fontId="4" fillId="0" borderId="20" xfId="19" applyFont="1" applyBorder="1" applyAlignment="1">
      <alignment horizontal="center"/>
    </xf>
    <xf numFmtId="0" fontId="4" fillId="0" borderId="48" xfId="19" applyFont="1" applyBorder="1" applyAlignment="1">
      <alignment horizontal="center"/>
    </xf>
    <xf numFmtId="0" fontId="3" fillId="0" borderId="20" xfId="16" applyFont="1" applyBorder="1" applyAlignment="1" applyProtection="1">
      <alignment horizontal="left"/>
    </xf>
    <xf numFmtId="0" fontId="3" fillId="0" borderId="48" xfId="16" applyFont="1" applyBorder="1" applyAlignment="1" applyProtection="1">
      <alignment horizontal="left"/>
    </xf>
    <xf numFmtId="0" fontId="3" fillId="0" borderId="85" xfId="16" applyFont="1" applyBorder="1" applyAlignment="1" applyProtection="1">
      <alignment horizontal="left"/>
    </xf>
    <xf numFmtId="0" fontId="3" fillId="0" borderId="86" xfId="16" applyFont="1" applyBorder="1" applyAlignment="1" applyProtection="1">
      <alignment horizontal="left"/>
    </xf>
    <xf numFmtId="0" fontId="65" fillId="0" borderId="0" xfId="0" applyFont="1" applyFill="1" applyAlignment="1">
      <alignment horizontal="center"/>
    </xf>
    <xf numFmtId="0" fontId="10" fillId="16" borderId="5" xfId="10" applyFont="1" applyBorder="1" applyAlignment="1">
      <alignment horizontal="center" vertical="center"/>
    </xf>
    <xf numFmtId="0" fontId="10" fillId="16" borderId="38" xfId="10" applyFont="1" applyBorder="1" applyAlignment="1">
      <alignment horizontal="center" vertical="center"/>
    </xf>
    <xf numFmtId="0" fontId="10" fillId="16" borderId="6" xfId="10" applyFont="1" applyBorder="1" applyAlignment="1">
      <alignment horizontal="center" vertical="center"/>
    </xf>
    <xf numFmtId="0" fontId="3" fillId="4" borderId="72" xfId="0" applyFont="1" applyFill="1" applyBorder="1" applyAlignment="1" applyProtection="1">
      <alignment horizontal="left" vertical="center" wrapText="1"/>
      <protection locked="0"/>
    </xf>
    <xf numFmtId="0" fontId="3" fillId="4" borderId="73" xfId="0" applyFont="1" applyFill="1" applyBorder="1" applyAlignment="1" applyProtection="1">
      <alignment horizontal="left" vertical="center" wrapText="1"/>
      <protection locked="0"/>
    </xf>
    <xf numFmtId="0" fontId="3" fillId="4" borderId="45" xfId="0" applyFont="1" applyFill="1" applyBorder="1" applyAlignment="1" applyProtection="1">
      <alignment horizontal="left" vertical="center" wrapText="1"/>
      <protection locked="0"/>
    </xf>
    <xf numFmtId="0" fontId="3" fillId="4" borderId="7" xfId="0" applyFont="1" applyFill="1" applyBorder="1" applyAlignment="1" applyProtection="1">
      <alignment horizontal="left" vertical="center" wrapText="1"/>
      <protection locked="0"/>
    </xf>
    <xf numFmtId="0" fontId="3" fillId="4" borderId="0" xfId="0" applyFont="1" applyFill="1" applyBorder="1" applyAlignment="1" applyProtection="1">
      <alignment horizontal="left" vertical="center" wrapText="1"/>
      <protection locked="0"/>
    </xf>
    <xf numFmtId="0" fontId="3" fillId="4" borderId="8" xfId="0" applyFont="1" applyFill="1" applyBorder="1" applyAlignment="1" applyProtection="1">
      <alignment horizontal="left" vertical="center" wrapText="1"/>
      <protection locked="0"/>
    </xf>
    <xf numFmtId="0" fontId="3" fillId="4" borderId="39" xfId="0" applyFont="1" applyFill="1" applyBorder="1" applyAlignment="1" applyProtection="1">
      <alignment horizontal="left" vertical="center" wrapText="1"/>
      <protection locked="0"/>
    </xf>
    <xf numFmtId="0" fontId="3" fillId="4" borderId="44" xfId="0" applyFont="1" applyFill="1" applyBorder="1" applyAlignment="1" applyProtection="1">
      <alignment horizontal="left" vertical="center" wrapText="1"/>
      <protection locked="0"/>
    </xf>
    <xf numFmtId="0" fontId="3" fillId="4" borderId="16" xfId="0" applyFont="1" applyFill="1" applyBorder="1" applyAlignment="1" applyProtection="1">
      <alignment horizontal="left" vertical="center" wrapText="1"/>
      <protection locked="0"/>
    </xf>
    <xf numFmtId="0" fontId="3" fillId="4" borderId="31" xfId="0" applyFont="1" applyFill="1" applyBorder="1" applyAlignment="1" applyProtection="1">
      <alignment horizontal="left" vertical="center" wrapText="1"/>
      <protection locked="0"/>
    </xf>
    <xf numFmtId="0" fontId="3" fillId="4" borderId="32" xfId="0" applyFont="1" applyFill="1" applyBorder="1" applyAlignment="1" applyProtection="1">
      <alignment horizontal="left" vertical="center" wrapText="1"/>
      <protection locked="0"/>
    </xf>
    <xf numFmtId="0" fontId="3" fillId="4" borderId="33" xfId="0" applyFont="1" applyFill="1" applyBorder="1" applyAlignment="1" applyProtection="1">
      <alignment horizontal="left" vertical="center" wrapText="1"/>
      <protection locked="0"/>
    </xf>
    <xf numFmtId="0" fontId="4" fillId="23" borderId="5" xfId="0" applyFont="1" applyFill="1" applyBorder="1" applyAlignment="1">
      <alignment horizontal="left" vertical="center"/>
    </xf>
    <xf numFmtId="0" fontId="4" fillId="23" borderId="38" xfId="0" applyFont="1" applyFill="1" applyBorder="1" applyAlignment="1">
      <alignment horizontal="left" vertical="center"/>
    </xf>
    <xf numFmtId="0" fontId="4" fillId="23" borderId="6" xfId="0" applyFont="1" applyFill="1" applyBorder="1" applyAlignment="1">
      <alignment horizontal="left" vertical="center"/>
    </xf>
    <xf numFmtId="0" fontId="3" fillId="4" borderId="72" xfId="0" applyFont="1" applyFill="1" applyBorder="1" applyAlignment="1" applyProtection="1">
      <alignment horizontal="left" vertical="top" wrapText="1"/>
      <protection locked="0"/>
    </xf>
    <xf numFmtId="0" fontId="3" fillId="4" borderId="73" xfId="0" applyFont="1" applyFill="1" applyBorder="1" applyAlignment="1" applyProtection="1">
      <alignment horizontal="left" vertical="top" wrapText="1"/>
      <protection locked="0"/>
    </xf>
    <xf numFmtId="0" fontId="3" fillId="4" borderId="45" xfId="0" applyFont="1" applyFill="1" applyBorder="1" applyAlignment="1" applyProtection="1">
      <alignment horizontal="left" vertical="top" wrapText="1"/>
      <protection locked="0"/>
    </xf>
    <xf numFmtId="0" fontId="3" fillId="4" borderId="7" xfId="0" applyFont="1" applyFill="1" applyBorder="1" applyAlignment="1" applyProtection="1">
      <alignment horizontal="left" vertical="top" wrapText="1"/>
      <protection locked="0"/>
    </xf>
    <xf numFmtId="0" fontId="3" fillId="4" borderId="0" xfId="0" applyFont="1" applyFill="1" applyBorder="1" applyAlignment="1" applyProtection="1">
      <alignment horizontal="left" vertical="top" wrapText="1"/>
      <protection locked="0"/>
    </xf>
    <xf numFmtId="0" fontId="3" fillId="4" borderId="8" xfId="0" applyFont="1" applyFill="1" applyBorder="1" applyAlignment="1" applyProtection="1">
      <alignment horizontal="left" vertical="top" wrapText="1"/>
      <protection locked="0"/>
    </xf>
    <xf numFmtId="0" fontId="3" fillId="4" borderId="39" xfId="0" applyFont="1" applyFill="1" applyBorder="1" applyAlignment="1" applyProtection="1">
      <alignment horizontal="left" vertical="top" wrapText="1"/>
      <protection locked="0"/>
    </xf>
    <xf numFmtId="0" fontId="3" fillId="4" borderId="44" xfId="0" applyFont="1" applyFill="1" applyBorder="1" applyAlignment="1" applyProtection="1">
      <alignment horizontal="left" vertical="top" wrapText="1"/>
      <protection locked="0"/>
    </xf>
    <xf numFmtId="0" fontId="3" fillId="4" borderId="16" xfId="0" applyFont="1" applyFill="1" applyBorder="1" applyAlignment="1" applyProtection="1">
      <alignment horizontal="left" vertical="top" wrapText="1"/>
      <protection locked="0"/>
    </xf>
    <xf numFmtId="0" fontId="3" fillId="4" borderId="31" xfId="0" applyFont="1" applyFill="1" applyBorder="1" applyAlignment="1" applyProtection="1">
      <alignment horizontal="left" vertical="top" wrapText="1"/>
      <protection locked="0"/>
    </xf>
    <xf numFmtId="0" fontId="3" fillId="4" borderId="32" xfId="0" applyFont="1" applyFill="1" applyBorder="1" applyAlignment="1" applyProtection="1">
      <alignment horizontal="left" vertical="top" wrapText="1"/>
      <protection locked="0"/>
    </xf>
    <xf numFmtId="0" fontId="3" fillId="4" borderId="33" xfId="0" applyFont="1" applyFill="1" applyBorder="1" applyAlignment="1" applyProtection="1">
      <alignment horizontal="left" vertical="top" wrapText="1"/>
      <protection locked="0"/>
    </xf>
    <xf numFmtId="0" fontId="3" fillId="4" borderId="1" xfId="0" applyFont="1" applyFill="1" applyBorder="1" applyAlignment="1" applyProtection="1">
      <alignment horizontal="left" vertical="top" wrapText="1"/>
      <protection locked="0"/>
    </xf>
    <xf numFmtId="0" fontId="3" fillId="4" borderId="14" xfId="0" applyFont="1" applyFill="1" applyBorder="1" applyAlignment="1" applyProtection="1">
      <alignment horizontal="left" vertical="top" wrapText="1"/>
      <protection locked="0"/>
    </xf>
    <xf numFmtId="0" fontId="3" fillId="0" borderId="12" xfId="0" applyFont="1" applyBorder="1" applyAlignment="1">
      <alignment horizontal="left" vertical="center" wrapText="1"/>
    </xf>
    <xf numFmtId="0" fontId="33" fillId="8" borderId="0" xfId="11" applyFill="1" applyBorder="1" applyAlignment="1" applyProtection="1">
      <alignment horizontal="left" vertical="center"/>
      <protection locked="0"/>
    </xf>
    <xf numFmtId="0" fontId="42" fillId="0" borderId="0" xfId="11" applyFont="1" applyAlignment="1" applyProtection="1">
      <alignment horizontal="left" vertical="center"/>
      <protection locked="0"/>
    </xf>
    <xf numFmtId="0" fontId="4" fillId="23" borderId="9" xfId="0" applyFont="1" applyFill="1" applyBorder="1" applyAlignment="1">
      <alignment horizontal="left" vertical="center"/>
    </xf>
    <xf numFmtId="0" fontId="4" fillId="23" borderId="10" xfId="0" applyFont="1" applyFill="1" applyBorder="1" applyAlignment="1">
      <alignment horizontal="left" vertical="center"/>
    </xf>
    <xf numFmtId="0" fontId="4" fillId="23" borderId="11" xfId="0" applyFont="1" applyFill="1" applyBorder="1" applyAlignment="1">
      <alignment horizontal="left" vertical="center"/>
    </xf>
    <xf numFmtId="0" fontId="3" fillId="4" borderId="27" xfId="0" applyFont="1" applyFill="1" applyBorder="1" applyAlignment="1" applyProtection="1">
      <alignment horizontal="left" vertical="top" wrapText="1"/>
      <protection locked="0"/>
    </xf>
    <xf numFmtId="0" fontId="3" fillId="4" borderId="50" xfId="0" applyFont="1" applyFill="1" applyBorder="1" applyAlignment="1" applyProtection="1">
      <alignment horizontal="left" vertical="top" wrapText="1"/>
      <protection locked="0"/>
    </xf>
    <xf numFmtId="0" fontId="3" fillId="4" borderId="37" xfId="0" applyFont="1" applyFill="1" applyBorder="1" applyAlignment="1" applyProtection="1">
      <alignment horizontal="left" vertical="top" wrapText="1"/>
      <protection locked="0"/>
    </xf>
    <xf numFmtId="0" fontId="4" fillId="0" borderId="1" xfId="0" applyFont="1" applyFill="1" applyBorder="1" applyAlignment="1" applyProtection="1">
      <alignment horizontal="left" vertical="center" wrapText="1"/>
    </xf>
    <xf numFmtId="0" fontId="3" fillId="4" borderId="1" xfId="0" applyFont="1" applyFill="1" applyBorder="1" applyAlignment="1" applyProtection="1">
      <alignment horizontal="center" vertical="center" wrapText="1"/>
      <protection locked="0"/>
    </xf>
    <xf numFmtId="0" fontId="4" fillId="23" borderId="5" xfId="0" applyFont="1" applyFill="1" applyBorder="1" applyAlignment="1">
      <alignment horizontal="left" vertical="center" wrapText="1"/>
    </xf>
    <xf numFmtId="0" fontId="4" fillId="23" borderId="38" xfId="0" applyFont="1" applyFill="1" applyBorder="1" applyAlignment="1">
      <alignment horizontal="left" vertical="center" wrapText="1"/>
    </xf>
    <xf numFmtId="0" fontId="4" fillId="23" borderId="6" xfId="0" applyFont="1" applyFill="1" applyBorder="1" applyAlignment="1">
      <alignment horizontal="left" vertical="center" wrapText="1"/>
    </xf>
    <xf numFmtId="0" fontId="31" fillId="4" borderId="7" xfId="0" applyFont="1" applyFill="1" applyBorder="1" applyAlignment="1" applyProtection="1">
      <alignment horizontal="center" vertical="center" wrapText="1"/>
      <protection locked="0"/>
    </xf>
    <xf numFmtId="0" fontId="31" fillId="4" borderId="0" xfId="0" applyFont="1" applyFill="1" applyBorder="1" applyAlignment="1" applyProtection="1">
      <alignment horizontal="center" vertical="center" wrapText="1"/>
      <protection locked="0"/>
    </xf>
    <xf numFmtId="0" fontId="31" fillId="4" borderId="8" xfId="0" applyFont="1" applyFill="1" applyBorder="1" applyAlignment="1" applyProtection="1">
      <alignment horizontal="center" vertical="center" wrapText="1"/>
      <protection locked="0"/>
    </xf>
    <xf numFmtId="0" fontId="31" fillId="4" borderId="31" xfId="0" applyFont="1" applyFill="1" applyBorder="1" applyAlignment="1" applyProtection="1">
      <alignment horizontal="center" vertical="center" wrapText="1"/>
      <protection locked="0"/>
    </xf>
    <xf numFmtId="0" fontId="31" fillId="4" borderId="32" xfId="0" applyFont="1" applyFill="1" applyBorder="1" applyAlignment="1" applyProtection="1">
      <alignment horizontal="center" vertical="center" wrapText="1"/>
      <protection locked="0"/>
    </xf>
    <xf numFmtId="0" fontId="31" fillId="4" borderId="33" xfId="0" applyFont="1" applyFill="1" applyBorder="1" applyAlignment="1" applyProtection="1">
      <alignment horizontal="center" vertical="center" wrapText="1"/>
      <protection locked="0"/>
    </xf>
    <xf numFmtId="0" fontId="31" fillId="4" borderId="9" xfId="0" applyFont="1" applyFill="1" applyBorder="1" applyAlignment="1" applyProtection="1">
      <alignment horizontal="center" vertical="center"/>
      <protection locked="0"/>
    </xf>
    <xf numFmtId="0" fontId="31" fillId="4" borderId="10" xfId="0" applyFont="1" applyFill="1" applyBorder="1" applyAlignment="1" applyProtection="1">
      <alignment horizontal="center" vertical="center"/>
      <protection locked="0"/>
    </xf>
    <xf numFmtId="0" fontId="31" fillId="4" borderId="11" xfId="0" applyFont="1" applyFill="1" applyBorder="1" applyAlignment="1" applyProtection="1">
      <alignment horizontal="center" vertical="center"/>
      <protection locked="0"/>
    </xf>
    <xf numFmtId="0" fontId="31" fillId="4" borderId="7" xfId="0" applyFont="1" applyFill="1" applyBorder="1" applyAlignment="1" applyProtection="1">
      <alignment horizontal="center" vertical="center"/>
      <protection locked="0"/>
    </xf>
    <xf numFmtId="0" fontId="31" fillId="4" borderId="0" xfId="0" applyFont="1" applyFill="1" applyBorder="1" applyAlignment="1" applyProtection="1">
      <alignment horizontal="center" vertical="center"/>
      <protection locked="0"/>
    </xf>
    <xf numFmtId="0" fontId="31" fillId="4" borderId="8" xfId="0" applyFont="1" applyFill="1" applyBorder="1" applyAlignment="1" applyProtection="1">
      <alignment horizontal="center" vertical="center"/>
      <protection locked="0"/>
    </xf>
    <xf numFmtId="0" fontId="31" fillId="4" borderId="31" xfId="0" applyFont="1" applyFill="1" applyBorder="1" applyAlignment="1" applyProtection="1">
      <alignment horizontal="center" vertical="center"/>
      <protection locked="0"/>
    </xf>
    <xf numFmtId="0" fontId="31" fillId="4" borderId="32" xfId="0" applyFont="1" applyFill="1" applyBorder="1" applyAlignment="1" applyProtection="1">
      <alignment horizontal="center" vertical="center"/>
      <protection locked="0"/>
    </xf>
    <xf numFmtId="0" fontId="31" fillId="4" borderId="33" xfId="0" applyFont="1" applyFill="1" applyBorder="1" applyAlignment="1" applyProtection="1">
      <alignment horizontal="center" vertical="center"/>
      <protection locked="0"/>
    </xf>
    <xf numFmtId="0" fontId="31" fillId="4" borderId="9" xfId="0" applyFont="1" applyFill="1" applyBorder="1" applyAlignment="1" applyProtection="1">
      <alignment horizontal="center" vertical="center" wrapText="1"/>
      <protection locked="0"/>
    </xf>
    <xf numFmtId="0" fontId="31" fillId="4" borderId="10" xfId="0" applyFont="1" applyFill="1" applyBorder="1" applyAlignment="1" applyProtection="1">
      <alignment horizontal="center" vertical="center" wrapText="1"/>
      <protection locked="0"/>
    </xf>
    <xf numFmtId="0" fontId="31" fillId="4" borderId="11" xfId="0" applyFont="1" applyFill="1" applyBorder="1" applyAlignment="1" applyProtection="1">
      <alignment horizontal="center" vertical="center" wrapText="1"/>
      <protection locked="0"/>
    </xf>
    <xf numFmtId="0" fontId="31" fillId="4" borderId="9" xfId="0" applyFont="1" applyFill="1" applyBorder="1" applyAlignment="1" applyProtection="1">
      <alignment horizontal="left" vertical="center" wrapText="1"/>
      <protection locked="0"/>
    </xf>
    <xf numFmtId="0" fontId="31" fillId="4" borderId="10" xfId="0" applyFont="1" applyFill="1" applyBorder="1" applyAlignment="1" applyProtection="1">
      <alignment horizontal="left" vertical="center" wrapText="1"/>
      <protection locked="0"/>
    </xf>
    <xf numFmtId="0" fontId="31" fillId="4" borderId="11" xfId="0" applyFont="1" applyFill="1" applyBorder="1" applyAlignment="1" applyProtection="1">
      <alignment horizontal="left" vertical="center" wrapText="1"/>
      <protection locked="0"/>
    </xf>
    <xf numFmtId="0" fontId="31" fillId="4" borderId="7" xfId="0" applyFont="1" applyFill="1" applyBorder="1" applyAlignment="1" applyProtection="1">
      <alignment horizontal="left" vertical="center" wrapText="1"/>
      <protection locked="0"/>
    </xf>
    <xf numFmtId="0" fontId="31" fillId="4" borderId="0" xfId="0" applyFont="1" applyFill="1" applyBorder="1" applyAlignment="1" applyProtection="1">
      <alignment horizontal="left" vertical="center" wrapText="1"/>
      <protection locked="0"/>
    </xf>
    <xf numFmtId="0" fontId="31" fillId="4" borderId="8" xfId="0" applyFont="1" applyFill="1" applyBorder="1" applyAlignment="1" applyProtection="1">
      <alignment horizontal="left" vertical="center" wrapText="1"/>
      <protection locked="0"/>
    </xf>
    <xf numFmtId="0" fontId="31" fillId="4" borderId="31" xfId="0" applyFont="1" applyFill="1" applyBorder="1" applyAlignment="1" applyProtection="1">
      <alignment horizontal="left" vertical="center" wrapText="1"/>
      <protection locked="0"/>
    </xf>
    <xf numFmtId="0" fontId="31" fillId="4" borderId="32" xfId="0" applyFont="1" applyFill="1" applyBorder="1" applyAlignment="1" applyProtection="1">
      <alignment horizontal="left" vertical="center" wrapText="1"/>
      <protection locked="0"/>
    </xf>
    <xf numFmtId="0" fontId="31" fillId="4" borderId="33" xfId="0" applyFont="1" applyFill="1" applyBorder="1" applyAlignment="1" applyProtection="1">
      <alignment horizontal="left" vertical="center" wrapText="1"/>
      <protection locked="0"/>
    </xf>
    <xf numFmtId="0" fontId="4" fillId="23" borderId="5" xfId="0" applyFont="1" applyFill="1" applyBorder="1" applyAlignment="1">
      <alignment horizontal="left" vertical="top" wrapText="1"/>
    </xf>
    <xf numFmtId="0" fontId="4" fillId="23" borderId="38" xfId="0" applyFont="1" applyFill="1" applyBorder="1" applyAlignment="1">
      <alignment horizontal="left" vertical="top" wrapText="1"/>
    </xf>
    <xf numFmtId="0" fontId="4" fillId="23" borderId="6" xfId="0" applyFont="1" applyFill="1" applyBorder="1" applyAlignment="1">
      <alignment horizontal="left" vertical="top" wrapText="1"/>
    </xf>
    <xf numFmtId="0" fontId="15" fillId="8" borderId="7" xfId="0" applyFont="1" applyFill="1" applyBorder="1" applyAlignment="1">
      <alignment horizontal="right" vertical="center"/>
    </xf>
    <xf numFmtId="0" fontId="15" fillId="8" borderId="0" xfId="0" applyFont="1" applyFill="1" applyBorder="1" applyAlignment="1">
      <alignment horizontal="right" vertical="center"/>
    </xf>
    <xf numFmtId="0" fontId="4" fillId="23" borderId="5" xfId="0" applyFont="1" applyFill="1" applyBorder="1" applyAlignment="1">
      <alignment horizontal="left"/>
    </xf>
    <xf numFmtId="0" fontId="4" fillId="23" borderId="38" xfId="0" applyFont="1" applyFill="1" applyBorder="1" applyAlignment="1">
      <alignment horizontal="left"/>
    </xf>
    <xf numFmtId="0" fontId="4" fillId="23" borderId="6" xfId="0" applyFont="1" applyFill="1" applyBorder="1" applyAlignment="1">
      <alignment horizontal="left"/>
    </xf>
    <xf numFmtId="0" fontId="4" fillId="0" borderId="68" xfId="0" applyFont="1" applyBorder="1" applyAlignment="1">
      <alignment horizontal="center"/>
    </xf>
    <xf numFmtId="0" fontId="4" fillId="0" borderId="76" xfId="0" applyFont="1" applyBorder="1" applyAlignment="1">
      <alignment horizontal="center"/>
    </xf>
    <xf numFmtId="0" fontId="3" fillId="4" borderId="27" xfId="0" applyFont="1" applyFill="1" applyBorder="1" applyProtection="1">
      <protection locked="0"/>
    </xf>
    <xf numFmtId="0" fontId="3" fillId="4" borderId="48" xfId="0" applyFont="1" applyFill="1" applyBorder="1" applyProtection="1">
      <protection locked="0"/>
    </xf>
    <xf numFmtId="0" fontId="4" fillId="0" borderId="25" xfId="0" applyNumberFormat="1" applyFont="1" applyBorder="1" applyAlignment="1">
      <alignment horizontal="center"/>
    </xf>
    <xf numFmtId="0" fontId="4" fillId="0" borderId="4" xfId="0" applyNumberFormat="1" applyFont="1" applyBorder="1" applyAlignment="1">
      <alignment horizontal="center"/>
    </xf>
    <xf numFmtId="165" fontId="30" fillId="20" borderId="27" xfId="0" applyNumberFormat="1" applyFont="1" applyFill="1" applyBorder="1" applyProtection="1"/>
    <xf numFmtId="165" fontId="30" fillId="20" borderId="48" xfId="0" applyNumberFormat="1" applyFont="1" applyFill="1" applyBorder="1" applyProtection="1"/>
    <xf numFmtId="0" fontId="3" fillId="4" borderId="27" xfId="0" applyNumberFormat="1" applyFont="1" applyFill="1" applyBorder="1" applyAlignment="1" applyProtection="1">
      <alignment horizontal="center"/>
      <protection locked="0"/>
    </xf>
    <xf numFmtId="0" fontId="3" fillId="4" borderId="50" xfId="0" applyNumberFormat="1" applyFont="1" applyFill="1" applyBorder="1" applyAlignment="1" applyProtection="1">
      <alignment horizontal="center"/>
      <protection locked="0"/>
    </xf>
    <xf numFmtId="0" fontId="3" fillId="4" borderId="37" xfId="0" applyNumberFormat="1" applyFont="1" applyFill="1" applyBorder="1" applyAlignment="1" applyProtection="1">
      <alignment horizontal="center"/>
      <protection locked="0"/>
    </xf>
    <xf numFmtId="0" fontId="3" fillId="4" borderId="1" xfId="0" applyNumberFormat="1" applyFont="1" applyFill="1" applyBorder="1" applyAlignment="1" applyProtection="1">
      <alignment horizontal="center"/>
      <protection locked="0"/>
    </xf>
    <xf numFmtId="0" fontId="3" fillId="4" borderId="14" xfId="0" applyNumberFormat="1" applyFont="1" applyFill="1" applyBorder="1" applyAlignment="1" applyProtection="1">
      <alignment horizontal="center"/>
      <protection locked="0"/>
    </xf>
    <xf numFmtId="0" fontId="5" fillId="9" borderId="53" xfId="0" applyNumberFormat="1" applyFont="1" applyFill="1" applyBorder="1" applyAlignment="1" applyProtection="1">
      <alignment horizontal="center"/>
    </xf>
    <xf numFmtId="0" fontId="5" fillId="9" borderId="15" xfId="0" applyNumberFormat="1" applyFont="1" applyFill="1" applyBorder="1" applyAlignment="1" applyProtection="1">
      <alignment horizontal="center"/>
    </xf>
    <xf numFmtId="0" fontId="4" fillId="0" borderId="25" xfId="0" applyFont="1" applyBorder="1" applyAlignment="1">
      <alignment horizontal="center"/>
    </xf>
    <xf numFmtId="0" fontId="4" fillId="0" borderId="4" xfId="0" applyFont="1" applyBorder="1" applyAlignment="1">
      <alignment horizontal="center"/>
    </xf>
    <xf numFmtId="0" fontId="4" fillId="23" borderId="5" xfId="0" applyNumberFormat="1" applyFont="1" applyFill="1" applyBorder="1" applyAlignment="1">
      <alignment horizontal="left"/>
    </xf>
    <xf numFmtId="0" fontId="4" fillId="23" borderId="38" xfId="0" applyNumberFormat="1" applyFont="1" applyFill="1" applyBorder="1" applyAlignment="1">
      <alignment horizontal="left"/>
    </xf>
    <xf numFmtId="0" fontId="4" fillId="23" borderId="6" xfId="0" applyNumberFormat="1" applyFont="1" applyFill="1" applyBorder="1" applyAlignment="1">
      <alignment horizontal="left"/>
    </xf>
    <xf numFmtId="0" fontId="5" fillId="9" borderId="27" xfId="0" applyNumberFormat="1" applyFont="1" applyFill="1" applyBorder="1" applyAlignment="1">
      <alignment horizontal="center"/>
    </xf>
    <xf numFmtId="0" fontId="5" fillId="9" borderId="50" xfId="0" applyNumberFormat="1" applyFont="1" applyFill="1" applyBorder="1" applyAlignment="1">
      <alignment horizontal="center"/>
    </xf>
    <xf numFmtId="0" fontId="5" fillId="9" borderId="37" xfId="0" applyNumberFormat="1" applyFont="1" applyFill="1" applyBorder="1" applyAlignment="1">
      <alignment horizontal="center"/>
    </xf>
    <xf numFmtId="0" fontId="11" fillId="24" borderId="5" xfId="0" quotePrefix="1" applyNumberFormat="1" applyFont="1" applyFill="1" applyBorder="1" applyAlignment="1">
      <alignment horizontal="left"/>
    </xf>
    <xf numFmtId="0" fontId="11" fillId="24" borderId="38" xfId="0" quotePrefix="1" applyNumberFormat="1" applyFont="1" applyFill="1" applyBorder="1" applyAlignment="1">
      <alignment horizontal="left"/>
    </xf>
    <xf numFmtId="0" fontId="11" fillId="24" borderId="6" xfId="0" quotePrefix="1" applyNumberFormat="1" applyFont="1" applyFill="1" applyBorder="1" applyAlignment="1">
      <alignment horizontal="left"/>
    </xf>
    <xf numFmtId="0" fontId="4" fillId="24" borderId="5" xfId="0" applyNumberFormat="1" applyFont="1" applyFill="1" applyBorder="1" applyAlignment="1">
      <alignment horizontal="left"/>
    </xf>
    <xf numFmtId="0" fontId="4" fillId="24" borderId="38" xfId="0" applyNumberFormat="1" applyFont="1" applyFill="1" applyBorder="1" applyAlignment="1">
      <alignment horizontal="left"/>
    </xf>
    <xf numFmtId="0" fontId="4" fillId="24" borderId="6" xfId="0" applyNumberFormat="1" applyFont="1" applyFill="1" applyBorder="1" applyAlignment="1">
      <alignment horizontal="left"/>
    </xf>
    <xf numFmtId="0" fontId="39" fillId="0" borderId="1" xfId="0" applyFont="1" applyFill="1" applyBorder="1" applyAlignment="1" applyProtection="1">
      <alignment horizontal="center" vertical="center" wrapText="1"/>
    </xf>
    <xf numFmtId="0" fontId="39" fillId="0" borderId="14" xfId="0" applyFont="1" applyFill="1" applyBorder="1" applyAlignment="1" applyProtection="1">
      <alignment horizontal="center" vertical="center" wrapText="1"/>
    </xf>
    <xf numFmtId="0" fontId="5" fillId="9" borderId="36" xfId="0" applyNumberFormat="1" applyFont="1" applyFill="1" applyBorder="1" applyAlignment="1">
      <alignment horizontal="center"/>
    </xf>
    <xf numFmtId="0" fontId="5" fillId="9" borderId="95" xfId="0" applyNumberFormat="1" applyFont="1" applyFill="1" applyBorder="1" applyAlignment="1">
      <alignment horizontal="center"/>
    </xf>
    <xf numFmtId="0" fontId="5" fillId="9" borderId="56" xfId="0" applyNumberFormat="1" applyFont="1" applyFill="1" applyBorder="1" applyAlignment="1">
      <alignment horizontal="center"/>
    </xf>
    <xf numFmtId="0" fontId="11" fillId="23" borderId="5" xfId="0" quotePrefix="1" applyFont="1" applyFill="1" applyBorder="1" applyAlignment="1">
      <alignment horizontal="left"/>
    </xf>
    <xf numFmtId="0" fontId="11" fillId="23" borderId="38" xfId="0" quotePrefix="1" applyFont="1" applyFill="1" applyBorder="1" applyAlignment="1">
      <alignment horizontal="left"/>
    </xf>
    <xf numFmtId="0" fontId="11" fillId="23" borderId="6" xfId="0" quotePrefix="1" applyFont="1" applyFill="1" applyBorder="1" applyAlignment="1">
      <alignment horizontal="left"/>
    </xf>
    <xf numFmtId="0" fontId="5" fillId="20" borderId="53" xfId="0" applyNumberFormat="1" applyFont="1" applyFill="1" applyBorder="1" applyAlignment="1" applyProtection="1">
      <alignment horizontal="center"/>
    </xf>
    <xf numFmtId="0" fontId="5" fillId="20" borderId="15" xfId="0" applyNumberFormat="1" applyFont="1" applyFill="1" applyBorder="1" applyAlignment="1" applyProtection="1">
      <alignment horizontal="center"/>
    </xf>
    <xf numFmtId="0" fontId="5" fillId="9" borderId="1" xfId="0" applyNumberFormat="1" applyFont="1" applyFill="1" applyBorder="1" applyAlignment="1" applyProtection="1">
      <alignment horizontal="center"/>
    </xf>
    <xf numFmtId="0" fontId="5" fillId="9" borderId="14" xfId="0" applyNumberFormat="1" applyFont="1" applyFill="1" applyBorder="1" applyAlignment="1" applyProtection="1">
      <alignment horizontal="center"/>
    </xf>
    <xf numFmtId="0" fontId="9" fillId="4" borderId="1" xfId="0" applyNumberFormat="1" applyFont="1" applyFill="1" applyBorder="1" applyAlignment="1" applyProtection="1">
      <alignment horizontal="center" vertical="center"/>
      <protection locked="0"/>
    </xf>
    <xf numFmtId="0" fontId="9" fillId="4" borderId="14" xfId="0" applyNumberFormat="1" applyFont="1" applyFill="1" applyBorder="1" applyAlignment="1" applyProtection="1">
      <alignment horizontal="center" vertical="center"/>
      <protection locked="0"/>
    </xf>
    <xf numFmtId="0" fontId="30" fillId="20" borderId="1" xfId="2" applyNumberFormat="1" applyFont="1" applyFill="1" applyBorder="1" applyAlignment="1">
      <alignment horizontal="center" vertical="center"/>
    </xf>
    <xf numFmtId="0" fontId="30" fillId="20" borderId="14" xfId="2" applyNumberFormat="1" applyFont="1" applyFill="1" applyBorder="1" applyAlignment="1">
      <alignment horizontal="center" vertical="center"/>
    </xf>
    <xf numFmtId="0" fontId="3" fillId="4" borderId="1" xfId="0" applyNumberFormat="1" applyFont="1" applyFill="1" applyBorder="1" applyAlignment="1" applyProtection="1">
      <alignment vertical="center"/>
      <protection locked="0"/>
    </xf>
    <xf numFmtId="0" fontId="3" fillId="4" borderId="14" xfId="0" applyNumberFormat="1" applyFont="1" applyFill="1" applyBorder="1" applyAlignment="1" applyProtection="1">
      <alignment vertical="center"/>
      <protection locked="0"/>
    </xf>
    <xf numFmtId="0" fontId="3" fillId="4" borderId="53" xfId="0" applyNumberFormat="1" applyFont="1" applyFill="1" applyBorder="1" applyAlignment="1" applyProtection="1">
      <alignment vertical="center"/>
      <protection locked="0"/>
    </xf>
    <xf numFmtId="0" fontId="3" fillId="4" borderId="15" xfId="0" applyNumberFormat="1" applyFont="1" applyFill="1" applyBorder="1" applyAlignment="1" applyProtection="1">
      <alignment vertical="center"/>
      <protection locked="0"/>
    </xf>
    <xf numFmtId="0" fontId="11" fillId="23" borderId="5" xfId="0" quotePrefix="1" applyNumberFormat="1" applyFont="1" applyFill="1" applyBorder="1" applyAlignment="1">
      <alignment horizontal="left"/>
    </xf>
    <xf numFmtId="0" fontId="11" fillId="23" borderId="6" xfId="0" quotePrefix="1" applyNumberFormat="1" applyFont="1" applyFill="1" applyBorder="1" applyAlignment="1">
      <alignment horizontal="left"/>
    </xf>
    <xf numFmtId="0" fontId="24" fillId="0" borderId="0" xfId="11" applyNumberFormat="1" applyFont="1" applyAlignment="1" applyProtection="1">
      <alignment horizontal="center"/>
    </xf>
    <xf numFmtId="0" fontId="9" fillId="4" borderId="1" xfId="0" applyNumberFormat="1" applyFont="1" applyFill="1" applyBorder="1" applyAlignment="1" applyProtection="1">
      <alignment horizontal="center"/>
      <protection locked="0"/>
    </xf>
    <xf numFmtId="0" fontId="9" fillId="4" borderId="14" xfId="0" applyNumberFormat="1" applyFont="1" applyFill="1" applyBorder="1" applyAlignment="1" applyProtection="1">
      <alignment horizontal="center"/>
      <protection locked="0"/>
    </xf>
    <xf numFmtId="0" fontId="4" fillId="23" borderId="9" xfId="0" applyNumberFormat="1" applyFont="1" applyFill="1" applyBorder="1" applyAlignment="1">
      <alignment horizontal="left"/>
    </xf>
    <xf numFmtId="0" fontId="4" fillId="23" borderId="10" xfId="0" applyNumberFormat="1" applyFont="1" applyFill="1" applyBorder="1" applyAlignment="1">
      <alignment horizontal="left"/>
    </xf>
    <xf numFmtId="0" fontId="4" fillId="23" borderId="11" xfId="0" applyNumberFormat="1" applyFont="1" applyFill="1" applyBorder="1" applyAlignment="1">
      <alignment horizontal="left"/>
    </xf>
    <xf numFmtId="0" fontId="3" fillId="0" borderId="20" xfId="0" applyNumberFormat="1" applyFont="1" applyBorder="1" applyAlignment="1">
      <alignment horizontal="center"/>
    </xf>
    <xf numFmtId="0" fontId="3" fillId="0" borderId="50" xfId="0" applyNumberFormat="1" applyFont="1" applyBorder="1" applyAlignment="1">
      <alignment horizontal="center"/>
    </xf>
    <xf numFmtId="0" fontId="3" fillId="0" borderId="37" xfId="0" applyNumberFormat="1" applyFont="1" applyBorder="1" applyAlignment="1">
      <alignment horizontal="center"/>
    </xf>
    <xf numFmtId="166" fontId="30" fillId="20" borderId="27" xfId="24" applyNumberFormat="1" applyFont="1" applyFill="1" applyBorder="1" applyAlignment="1" applyProtection="1">
      <alignment horizontal="center"/>
    </xf>
    <xf numFmtId="166" fontId="30" fillId="20" borderId="37" xfId="24" applyNumberFormat="1" applyFont="1" applyFill="1" applyBorder="1" applyAlignment="1" applyProtection="1">
      <alignment horizontal="center"/>
    </xf>
    <xf numFmtId="0" fontId="5" fillId="25" borderId="27" xfId="0" applyNumberFormat="1" applyFont="1" applyFill="1" applyBorder="1" applyAlignment="1">
      <alignment horizontal="center"/>
    </xf>
    <xf numFmtId="0" fontId="5" fillId="25" borderId="37" xfId="0" applyNumberFormat="1" applyFont="1" applyFill="1" applyBorder="1" applyAlignment="1">
      <alignment horizontal="center"/>
    </xf>
    <xf numFmtId="0" fontId="4" fillId="0" borderId="89" xfId="0" applyNumberFormat="1" applyFont="1" applyBorder="1" applyAlignment="1">
      <alignment horizontal="center"/>
    </xf>
    <xf numFmtId="0" fontId="4" fillId="0" borderId="88" xfId="0" applyNumberFormat="1" applyFont="1" applyBorder="1" applyAlignment="1">
      <alignment horizontal="center"/>
    </xf>
    <xf numFmtId="0" fontId="4" fillId="0" borderId="59" xfId="0" applyNumberFormat="1" applyFont="1" applyBorder="1" applyAlignment="1">
      <alignment horizontal="center"/>
    </xf>
    <xf numFmtId="0" fontId="5" fillId="9" borderId="126" xfId="0" applyNumberFormat="1" applyFont="1" applyFill="1" applyBorder="1" applyAlignment="1" applyProtection="1">
      <alignment horizontal="center"/>
    </xf>
    <xf numFmtId="0" fontId="5" fillId="9" borderId="32" xfId="0" applyNumberFormat="1" applyFont="1" applyFill="1" applyBorder="1" applyAlignment="1" applyProtection="1">
      <alignment horizontal="center"/>
    </xf>
    <xf numFmtId="0" fontId="5" fillId="9" borderId="33" xfId="0" applyNumberFormat="1" applyFont="1" applyFill="1" applyBorder="1" applyAlignment="1" applyProtection="1">
      <alignment horizontal="center"/>
    </xf>
    <xf numFmtId="0" fontId="3" fillId="4" borderId="68" xfId="0" applyNumberFormat="1" applyFont="1" applyFill="1" applyBorder="1" applyAlignment="1" applyProtection="1">
      <alignment horizontal="center"/>
      <protection locked="0"/>
    </xf>
    <xf numFmtId="0" fontId="3" fillId="4" borderId="44" xfId="0" applyNumberFormat="1" applyFont="1" applyFill="1" applyBorder="1" applyAlignment="1" applyProtection="1">
      <alignment horizontal="center"/>
      <protection locked="0"/>
    </xf>
    <xf numFmtId="0" fontId="3" fillId="4" borderId="16" xfId="0" applyNumberFormat="1" applyFont="1" applyFill="1" applyBorder="1" applyAlignment="1" applyProtection="1">
      <alignment horizontal="center"/>
      <protection locked="0"/>
    </xf>
    <xf numFmtId="0" fontId="3" fillId="6" borderId="27" xfId="0" applyNumberFormat="1" applyFont="1" applyFill="1" applyBorder="1" applyAlignment="1" applyProtection="1">
      <alignment horizontal="center"/>
    </xf>
    <xf numFmtId="0" fontId="3" fillId="6" borderId="37" xfId="0" applyNumberFormat="1" applyFont="1" applyFill="1" applyBorder="1" applyAlignment="1" applyProtection="1">
      <alignment horizontal="center"/>
    </xf>
    <xf numFmtId="0" fontId="4" fillId="0" borderId="88" xfId="0" applyNumberFormat="1" applyFont="1" applyFill="1" applyBorder="1" applyAlignment="1">
      <alignment horizontal="center" wrapText="1"/>
    </xf>
    <xf numFmtId="0" fontId="4" fillId="0" borderId="88" xfId="0" applyNumberFormat="1" applyFont="1" applyFill="1" applyBorder="1" applyAlignment="1">
      <alignment horizontal="center"/>
    </xf>
    <xf numFmtId="0" fontId="4" fillId="0" borderId="59" xfId="0" applyNumberFormat="1" applyFont="1" applyFill="1" applyBorder="1" applyAlignment="1">
      <alignment horizontal="center"/>
    </xf>
    <xf numFmtId="0" fontId="4" fillId="0" borderId="92" xfId="0" applyNumberFormat="1" applyFont="1" applyBorder="1" applyAlignment="1">
      <alignment horizontal="center"/>
    </xf>
    <xf numFmtId="0" fontId="3" fillId="4" borderId="49" xfId="0" applyNumberFormat="1" applyFont="1" applyFill="1" applyBorder="1" applyAlignment="1" applyProtection="1">
      <alignment horizontal="center"/>
      <protection locked="0"/>
    </xf>
    <xf numFmtId="0" fontId="3" fillId="4" borderId="58" xfId="0" applyNumberFormat="1" applyFont="1" applyFill="1" applyBorder="1" applyAlignment="1" applyProtection="1">
      <alignment horizontal="center"/>
      <protection locked="0"/>
    </xf>
    <xf numFmtId="0" fontId="4" fillId="0" borderId="1" xfId="0" applyNumberFormat="1" applyFont="1" applyBorder="1" applyAlignment="1" applyProtection="1">
      <alignment horizontal="center" wrapText="1"/>
    </xf>
    <xf numFmtId="0" fontId="4" fillId="0" borderId="14" xfId="0" applyNumberFormat="1" applyFont="1" applyBorder="1" applyAlignment="1" applyProtection="1">
      <alignment horizontal="center" wrapText="1"/>
    </xf>
    <xf numFmtId="0" fontId="3" fillId="4" borderId="1" xfId="0" applyNumberFormat="1" applyFont="1" applyFill="1" applyBorder="1" applyProtection="1">
      <protection locked="0"/>
    </xf>
    <xf numFmtId="0" fontId="3" fillId="4" borderId="14" xfId="0" applyNumberFormat="1" applyFont="1" applyFill="1" applyBorder="1" applyProtection="1">
      <protection locked="0"/>
    </xf>
    <xf numFmtId="0" fontId="3" fillId="4" borderId="53" xfId="0" applyNumberFormat="1" applyFont="1" applyFill="1" applyBorder="1" applyProtection="1">
      <protection locked="0"/>
    </xf>
    <xf numFmtId="0" fontId="3" fillId="4" borderId="15" xfId="0" applyNumberFormat="1" applyFont="1" applyFill="1" applyBorder="1" applyProtection="1">
      <protection locked="0"/>
    </xf>
    <xf numFmtId="0" fontId="4" fillId="6" borderId="27" xfId="0" applyNumberFormat="1" applyFont="1" applyFill="1" applyBorder="1" applyAlignment="1">
      <alignment horizontal="center"/>
    </xf>
    <xf numFmtId="0" fontId="4" fillId="6" borderId="37" xfId="0" applyNumberFormat="1" applyFont="1" applyFill="1" applyBorder="1" applyAlignment="1">
      <alignment horizontal="center"/>
    </xf>
    <xf numFmtId="0" fontId="3" fillId="4" borderId="27" xfId="0" applyNumberFormat="1" applyFont="1" applyFill="1" applyBorder="1" applyProtection="1">
      <protection locked="0"/>
    </xf>
    <xf numFmtId="0" fontId="3" fillId="4" borderId="50" xfId="0" applyNumberFormat="1" applyFont="1" applyFill="1" applyBorder="1" applyProtection="1">
      <protection locked="0"/>
    </xf>
    <xf numFmtId="0" fontId="3" fillId="4" borderId="37" xfId="0" applyNumberFormat="1" applyFont="1" applyFill="1" applyBorder="1" applyProtection="1">
      <protection locked="0"/>
    </xf>
    <xf numFmtId="0" fontId="3" fillId="4" borderId="126" xfId="0" applyNumberFormat="1" applyFont="1" applyFill="1" applyBorder="1" applyProtection="1">
      <protection locked="0"/>
    </xf>
    <xf numFmtId="0" fontId="3" fillId="4" borderId="32" xfId="0" applyNumberFormat="1" applyFont="1" applyFill="1" applyBorder="1" applyProtection="1">
      <protection locked="0"/>
    </xf>
    <xf numFmtId="0" fontId="3" fillId="4" borderId="33" xfId="0" applyNumberFormat="1" applyFont="1" applyFill="1" applyBorder="1" applyProtection="1">
      <protection locked="0"/>
    </xf>
    <xf numFmtId="0" fontId="4" fillId="0" borderId="27" xfId="0" applyNumberFormat="1" applyFont="1" applyBorder="1" applyAlignment="1" applyProtection="1">
      <alignment horizontal="center" wrapText="1"/>
    </xf>
    <xf numFmtId="0" fontId="4" fillId="0" borderId="50" xfId="0" applyNumberFormat="1" applyFont="1" applyBorder="1" applyAlignment="1" applyProtection="1">
      <alignment horizontal="center" wrapText="1"/>
    </xf>
    <xf numFmtId="0" fontId="4" fillId="0" borderId="37" xfId="0" applyNumberFormat="1" applyFont="1" applyBorder="1" applyAlignment="1" applyProtection="1">
      <alignment horizontal="center" wrapText="1"/>
    </xf>
    <xf numFmtId="0" fontId="24" fillId="0" borderId="0" xfId="11" applyNumberFormat="1" applyFont="1" applyAlignment="1" applyProtection="1">
      <alignment horizontal="center" wrapText="1"/>
    </xf>
    <xf numFmtId="0" fontId="9" fillId="4" borderId="1" xfId="0" applyNumberFormat="1" applyFont="1" applyFill="1" applyBorder="1" applyAlignment="1" applyProtection="1">
      <alignment horizontal="center" wrapText="1"/>
      <protection locked="0"/>
    </xf>
    <xf numFmtId="0" fontId="9" fillId="4" borderId="14" xfId="0" applyNumberFormat="1" applyFont="1" applyFill="1" applyBorder="1" applyAlignment="1" applyProtection="1">
      <alignment horizontal="center" wrapText="1"/>
      <protection locked="0"/>
    </xf>
    <xf numFmtId="0" fontId="5" fillId="9" borderId="53" xfId="0" applyNumberFormat="1" applyFont="1" applyFill="1" applyBorder="1" applyAlignment="1" applyProtection="1">
      <alignment horizontal="center" wrapText="1"/>
    </xf>
    <xf numFmtId="0" fontId="5" fillId="9" borderId="15" xfId="0" applyNumberFormat="1" applyFont="1" applyFill="1" applyBorder="1" applyAlignment="1" applyProtection="1">
      <alignment horizontal="center" wrapText="1"/>
    </xf>
    <xf numFmtId="0" fontId="4" fillId="23" borderId="5" xfId="0" applyNumberFormat="1" applyFont="1" applyFill="1" applyBorder="1" applyAlignment="1">
      <alignment horizontal="left" wrapText="1"/>
    </xf>
    <xf numFmtId="0" fontId="4" fillId="23" borderId="38" xfId="0" applyNumberFormat="1" applyFont="1" applyFill="1" applyBorder="1" applyAlignment="1">
      <alignment horizontal="left" wrapText="1"/>
    </xf>
    <xf numFmtId="0" fontId="4" fillId="23" borderId="6" xfId="0" applyNumberFormat="1" applyFont="1" applyFill="1" applyBorder="1" applyAlignment="1">
      <alignment horizontal="left" wrapText="1"/>
    </xf>
    <xf numFmtId="0" fontId="10" fillId="0" borderId="89" xfId="0" applyNumberFormat="1" applyFont="1" applyBorder="1" applyAlignment="1">
      <alignment horizontal="center"/>
    </xf>
    <xf numFmtId="0" fontId="10" fillId="0" borderId="88" xfId="0" applyNumberFormat="1" applyFont="1" applyBorder="1" applyAlignment="1">
      <alignment horizontal="center"/>
    </xf>
    <xf numFmtId="0" fontId="10" fillId="0" borderId="59" xfId="0" applyNumberFormat="1" applyFont="1" applyBorder="1" applyAlignment="1">
      <alignment horizontal="center"/>
    </xf>
    <xf numFmtId="0" fontId="10" fillId="23" borderId="5" xfId="0" applyNumberFormat="1" applyFont="1" applyFill="1" applyBorder="1" applyAlignment="1">
      <alignment horizontal="left"/>
    </xf>
    <xf numFmtId="0" fontId="10" fillId="23" borderId="38" xfId="0" applyNumberFormat="1" applyFont="1" applyFill="1" applyBorder="1" applyAlignment="1">
      <alignment horizontal="left"/>
    </xf>
    <xf numFmtId="0" fontId="10" fillId="23" borderId="6" xfId="0" applyNumberFormat="1" applyFont="1" applyFill="1" applyBorder="1" applyAlignment="1">
      <alignment horizontal="left"/>
    </xf>
    <xf numFmtId="0" fontId="9" fillId="4" borderId="1" xfId="2" applyNumberFormat="1" applyFont="1" applyFill="1" applyBorder="1" applyAlignment="1" applyProtection="1">
      <alignment horizontal="center"/>
      <protection locked="0"/>
    </xf>
    <xf numFmtId="0" fontId="9" fillId="4" borderId="14" xfId="2" applyNumberFormat="1" applyFont="1" applyFill="1" applyBorder="1" applyAlignment="1" applyProtection="1">
      <alignment horizontal="center"/>
      <protection locked="0"/>
    </xf>
    <xf numFmtId="0" fontId="5" fillId="9" borderId="53" xfId="2" applyNumberFormat="1" applyFont="1" applyFill="1" applyBorder="1" applyAlignment="1" applyProtection="1">
      <alignment horizontal="center"/>
    </xf>
    <xf numFmtId="0" fontId="5" fillId="9" borderId="15" xfId="2" applyNumberFormat="1" applyFont="1" applyFill="1" applyBorder="1" applyAlignment="1" applyProtection="1">
      <alignment horizontal="center"/>
    </xf>
    <xf numFmtId="0" fontId="4" fillId="0" borderId="10" xfId="0" applyNumberFormat="1" applyFont="1" applyBorder="1" applyAlignment="1">
      <alignment horizontal="center"/>
    </xf>
    <xf numFmtId="0" fontId="4" fillId="0" borderId="11" xfId="0" applyNumberFormat="1" applyFont="1" applyBorder="1" applyAlignment="1">
      <alignment horizontal="center"/>
    </xf>
    <xf numFmtId="0" fontId="4" fillId="0" borderId="10" xfId="0" applyNumberFormat="1" applyFont="1" applyBorder="1" applyAlignment="1">
      <alignment horizontal="center" wrapText="1"/>
    </xf>
    <xf numFmtId="0" fontId="4" fillId="0" borderId="11" xfId="0" applyNumberFormat="1" applyFont="1" applyBorder="1" applyAlignment="1">
      <alignment horizontal="center" wrapText="1"/>
    </xf>
    <xf numFmtId="0" fontId="3" fillId="4" borderId="36" xfId="0" applyNumberFormat="1" applyFont="1" applyFill="1" applyBorder="1" applyAlignment="1" applyProtection="1">
      <alignment horizontal="center"/>
      <protection locked="0"/>
    </xf>
    <xf numFmtId="0" fontId="3" fillId="4" borderId="95" xfId="0" applyNumberFormat="1" applyFont="1" applyFill="1" applyBorder="1" applyAlignment="1" applyProtection="1">
      <alignment horizontal="center"/>
      <protection locked="0"/>
    </xf>
    <xf numFmtId="0" fontId="3" fillId="4" borderId="56" xfId="0" applyNumberFormat="1" applyFont="1" applyFill="1" applyBorder="1" applyAlignment="1" applyProtection="1">
      <alignment horizontal="center"/>
      <protection locked="0"/>
    </xf>
    <xf numFmtId="0" fontId="4" fillId="0" borderId="92" xfId="0" applyNumberFormat="1" applyFont="1" applyFill="1" applyBorder="1" applyAlignment="1">
      <alignment horizontal="center" wrapText="1"/>
    </xf>
    <xf numFmtId="0" fontId="4" fillId="0" borderId="25" xfId="0" applyNumberFormat="1" applyFont="1" applyFill="1" applyBorder="1" applyAlignment="1">
      <alignment horizontal="center" wrapText="1"/>
    </xf>
    <xf numFmtId="0" fontId="4" fillId="0" borderId="4" xfId="0" applyNumberFormat="1" applyFont="1" applyFill="1" applyBorder="1" applyAlignment="1">
      <alignment horizontal="center" wrapText="1"/>
    </xf>
    <xf numFmtId="0" fontId="5" fillId="9" borderId="36" xfId="0" applyNumberFormat="1" applyFont="1" applyFill="1" applyBorder="1" applyAlignment="1" applyProtection="1">
      <alignment horizontal="center"/>
    </xf>
    <xf numFmtId="0" fontId="5" fillId="9" borderId="95" xfId="0" applyNumberFormat="1" applyFont="1" applyFill="1" applyBorder="1" applyAlignment="1" applyProtection="1">
      <alignment horizontal="center"/>
    </xf>
    <xf numFmtId="0" fontId="5" fillId="9" borderId="56" xfId="0" applyNumberFormat="1" applyFont="1" applyFill="1" applyBorder="1" applyAlignment="1" applyProtection="1">
      <alignment horizontal="center"/>
    </xf>
    <xf numFmtId="0" fontId="42" fillId="0" borderId="0" xfId="11" applyFont="1" applyAlignment="1" applyProtection="1">
      <alignment horizontal="center" vertical="center"/>
      <protection locked="0"/>
    </xf>
    <xf numFmtId="0" fontId="3" fillId="4" borderId="53" xfId="0" applyNumberFormat="1" applyFont="1" applyFill="1" applyBorder="1" applyAlignment="1" applyProtection="1">
      <alignment horizontal="center"/>
      <protection locked="0"/>
    </xf>
    <xf numFmtId="0" fontId="3" fillId="4" borderId="15" xfId="0" applyNumberFormat="1" applyFont="1" applyFill="1" applyBorder="1" applyAlignment="1" applyProtection="1">
      <alignment horizontal="center"/>
      <protection locked="0"/>
    </xf>
    <xf numFmtId="0" fontId="3" fillId="4" borderId="27" xfId="0" applyNumberFormat="1" applyFont="1" applyFill="1" applyBorder="1" applyAlignment="1" applyProtection="1">
      <alignment horizontal="center" vertical="center"/>
      <protection locked="0"/>
    </xf>
    <xf numFmtId="0" fontId="3" fillId="4" borderId="50" xfId="0" applyNumberFormat="1" applyFont="1" applyFill="1" applyBorder="1" applyAlignment="1" applyProtection="1">
      <alignment horizontal="center" vertical="center"/>
      <protection locked="0"/>
    </xf>
    <xf numFmtId="0" fontId="3" fillId="4" borderId="37" xfId="0" applyNumberFormat="1" applyFont="1" applyFill="1" applyBorder="1" applyAlignment="1" applyProtection="1">
      <alignment horizontal="center" vertical="center"/>
      <protection locked="0"/>
    </xf>
    <xf numFmtId="0" fontId="3" fillId="4" borderId="36" xfId="0" applyNumberFormat="1" applyFont="1" applyFill="1" applyBorder="1" applyAlignment="1" applyProtection="1">
      <alignment horizontal="center" vertical="center"/>
      <protection locked="0"/>
    </xf>
    <xf numFmtId="0" fontId="3" fillId="4" borderId="95" xfId="0" applyNumberFormat="1" applyFont="1" applyFill="1" applyBorder="1" applyAlignment="1" applyProtection="1">
      <alignment horizontal="center" vertical="center"/>
      <protection locked="0"/>
    </xf>
    <xf numFmtId="0" fontId="3" fillId="4" borderId="56" xfId="0" applyNumberFormat="1" applyFont="1" applyFill="1" applyBorder="1" applyAlignment="1" applyProtection="1">
      <alignment horizontal="center" vertical="center"/>
      <protection locked="0"/>
    </xf>
    <xf numFmtId="0" fontId="11" fillId="23" borderId="5" xfId="0" applyFont="1" applyFill="1" applyBorder="1" applyAlignment="1">
      <alignment horizontal="left"/>
    </xf>
    <xf numFmtId="0" fontId="11" fillId="23" borderId="38" xfId="0" applyFont="1" applyFill="1" applyBorder="1" applyAlignment="1">
      <alignment horizontal="left"/>
    </xf>
    <xf numFmtId="0" fontId="11" fillId="23" borderId="6" xfId="0" applyFont="1" applyFill="1" applyBorder="1" applyAlignment="1">
      <alignment horizontal="left"/>
    </xf>
    <xf numFmtId="0" fontId="11" fillId="0" borderId="92" xfId="0" applyNumberFormat="1" applyFont="1" applyBorder="1" applyAlignment="1">
      <alignment horizontal="center" vertical="center" wrapText="1"/>
    </xf>
    <xf numFmtId="0" fontId="11" fillId="0" borderId="89" xfId="0" applyNumberFormat="1" applyFont="1" applyBorder="1" applyAlignment="1">
      <alignment horizontal="center" vertical="center" wrapText="1"/>
    </xf>
    <xf numFmtId="165" fontId="40" fillId="20" borderId="1" xfId="0" applyNumberFormat="1" applyFont="1" applyFill="1" applyBorder="1" applyAlignment="1" applyProtection="1">
      <alignment horizontal="center" wrapText="1"/>
    </xf>
    <xf numFmtId="165" fontId="40" fillId="20" borderId="5" xfId="2" applyNumberFormat="1" applyFont="1" applyFill="1" applyBorder="1" applyAlignment="1">
      <alignment horizontal="center" vertical="center" wrapText="1"/>
    </xf>
    <xf numFmtId="165" fontId="40" fillId="20" borderId="6" xfId="2" applyNumberFormat="1" applyFont="1" applyFill="1" applyBorder="1" applyAlignment="1">
      <alignment horizontal="center" vertical="center" wrapText="1"/>
    </xf>
    <xf numFmtId="0" fontId="11" fillId="23" borderId="5" xfId="0" applyNumberFormat="1" applyFont="1" applyFill="1" applyBorder="1" applyAlignment="1">
      <alignment horizontal="left" wrapText="1"/>
    </xf>
    <xf numFmtId="0" fontId="11" fillId="23" borderId="38" xfId="0" applyNumberFormat="1" applyFont="1" applyFill="1" applyBorder="1" applyAlignment="1">
      <alignment horizontal="left" wrapText="1"/>
    </xf>
    <xf numFmtId="0" fontId="11" fillId="23" borderId="6" xfId="0" applyNumberFormat="1" applyFont="1" applyFill="1" applyBorder="1" applyAlignment="1">
      <alignment horizontal="left" wrapText="1"/>
    </xf>
    <xf numFmtId="0" fontId="2" fillId="23" borderId="5" xfId="10" applyFont="1" applyFill="1" applyBorder="1" applyAlignment="1">
      <alignment horizontal="left" vertical="center"/>
    </xf>
    <xf numFmtId="0" fontId="2" fillId="23" borderId="6" xfId="10" applyFont="1" applyFill="1" applyBorder="1" applyAlignment="1">
      <alignment horizontal="left" vertical="center"/>
    </xf>
    <xf numFmtId="0" fontId="11" fillId="6" borderId="92" xfId="0" applyFont="1" applyFill="1" applyBorder="1" applyAlignment="1">
      <alignment horizontal="center"/>
    </xf>
    <xf numFmtId="0" fontId="11" fillId="6" borderId="25" xfId="0" applyFont="1" applyFill="1" applyBorder="1" applyAlignment="1">
      <alignment horizontal="center"/>
    </xf>
    <xf numFmtId="0" fontId="11" fillId="6" borderId="4" xfId="0" applyFont="1" applyFill="1" applyBorder="1" applyAlignment="1">
      <alignment horizontal="center"/>
    </xf>
    <xf numFmtId="0" fontId="18" fillId="23" borderId="5" xfId="0" applyFont="1" applyFill="1" applyBorder="1" applyAlignment="1">
      <alignment horizontal="left" wrapText="1"/>
    </xf>
    <xf numFmtId="0" fontId="18" fillId="23" borderId="38" xfId="0" applyFont="1" applyFill="1" applyBorder="1" applyAlignment="1">
      <alignment horizontal="left" wrapText="1"/>
    </xf>
    <xf numFmtId="0" fontId="18" fillId="23" borderId="6" xfId="0" applyFont="1" applyFill="1" applyBorder="1" applyAlignment="1">
      <alignment horizontal="left" wrapText="1"/>
    </xf>
    <xf numFmtId="0" fontId="15" fillId="0" borderId="77" xfId="0" applyNumberFormat="1" applyFont="1" applyBorder="1" applyAlignment="1">
      <alignment horizontal="left" wrapText="1"/>
    </xf>
    <xf numFmtId="0" fontId="15" fillId="0" borderId="49" xfId="0" applyNumberFormat="1" applyFont="1" applyBorder="1" applyAlignment="1">
      <alignment horizontal="left" wrapText="1"/>
    </xf>
    <xf numFmtId="0" fontId="15" fillId="4" borderId="77" xfId="2" applyNumberFormat="1" applyFont="1" applyFill="1" applyBorder="1" applyAlignment="1" applyProtection="1">
      <alignment horizontal="center" vertical="center" wrapText="1"/>
      <protection locked="0"/>
    </xf>
    <xf numFmtId="0" fontId="15" fillId="4" borderId="49" xfId="2" applyNumberFormat="1" applyFont="1" applyFill="1" applyBorder="1" applyAlignment="1" applyProtection="1">
      <alignment horizontal="center" vertical="center" wrapText="1"/>
      <protection locked="0"/>
    </xf>
    <xf numFmtId="0" fontId="15" fillId="0" borderId="1" xfId="0" applyNumberFormat="1" applyFont="1" applyFill="1" applyBorder="1" applyAlignment="1">
      <alignment horizontal="left" vertical="center" wrapText="1"/>
    </xf>
    <xf numFmtId="0" fontId="15" fillId="0" borderId="27" xfId="0" applyNumberFormat="1" applyFont="1" applyFill="1" applyBorder="1" applyAlignment="1">
      <alignment horizontal="left" vertical="center" wrapText="1"/>
    </xf>
    <xf numFmtId="0" fontId="15" fillId="6" borderId="69" xfId="0" applyNumberFormat="1" applyFont="1" applyFill="1" applyBorder="1" applyAlignment="1">
      <alignment horizontal="left" vertical="center" wrapText="1"/>
    </xf>
    <xf numFmtId="0" fontId="15" fillId="6" borderId="93" xfId="0" applyNumberFormat="1" applyFont="1" applyFill="1" applyBorder="1" applyAlignment="1">
      <alignment horizontal="left" vertical="center" wrapText="1"/>
    </xf>
    <xf numFmtId="0" fontId="15" fillId="6" borderId="72" xfId="0" applyNumberFormat="1" applyFont="1" applyFill="1" applyBorder="1" applyAlignment="1">
      <alignment horizontal="left" vertical="center" wrapText="1"/>
    </xf>
    <xf numFmtId="0" fontId="15" fillId="6" borderId="39" xfId="0" applyNumberFormat="1" applyFont="1" applyFill="1" applyBorder="1" applyAlignment="1">
      <alignment horizontal="left" vertical="center" wrapText="1"/>
    </xf>
    <xf numFmtId="0" fontId="15" fillId="4" borderId="94" xfId="2" applyFont="1" applyFill="1" applyBorder="1" applyAlignment="1" applyProtection="1">
      <alignment horizontal="center" vertical="center" wrapText="1"/>
      <protection locked="0"/>
    </xf>
    <xf numFmtId="0" fontId="15" fillId="4" borderId="24" xfId="2" applyFont="1" applyFill="1" applyBorder="1" applyAlignment="1" applyProtection="1">
      <alignment horizontal="center" vertical="center" wrapText="1"/>
      <protection locked="0"/>
    </xf>
    <xf numFmtId="0" fontId="11" fillId="6" borderId="5" xfId="0" applyNumberFormat="1" applyFont="1" applyFill="1" applyBorder="1" applyAlignment="1">
      <alignment horizontal="center" wrapText="1"/>
    </xf>
    <xf numFmtId="0" fontId="11" fillId="6" borderId="38" xfId="0" applyNumberFormat="1" applyFont="1" applyFill="1" applyBorder="1" applyAlignment="1">
      <alignment horizontal="center" wrapText="1"/>
    </xf>
    <xf numFmtId="0" fontId="11" fillId="6" borderId="6" xfId="0" applyNumberFormat="1" applyFont="1" applyFill="1" applyBorder="1" applyAlignment="1">
      <alignment horizontal="center" wrapText="1"/>
    </xf>
    <xf numFmtId="0" fontId="11" fillId="6" borderId="90" xfId="0" applyNumberFormat="1" applyFont="1" applyFill="1" applyBorder="1" applyAlignment="1">
      <alignment horizontal="center" vertical="center" wrapText="1"/>
    </xf>
    <xf numFmtId="0" fontId="11" fillId="6" borderId="10" xfId="0" applyNumberFormat="1" applyFont="1" applyFill="1" applyBorder="1" applyAlignment="1">
      <alignment horizontal="center" vertical="center" wrapText="1"/>
    </xf>
    <xf numFmtId="0" fontId="11" fillId="6" borderId="91" xfId="0" applyNumberFormat="1" applyFont="1" applyFill="1" applyBorder="1" applyAlignment="1">
      <alignment horizontal="center" vertical="center" wrapText="1"/>
    </xf>
    <xf numFmtId="0" fontId="11" fillId="6" borderId="68" xfId="0" applyNumberFormat="1" applyFont="1" applyFill="1" applyBorder="1" applyAlignment="1">
      <alignment horizontal="center" vertical="center" wrapText="1"/>
    </xf>
    <xf numFmtId="0" fontId="11" fillId="6" borderId="44" xfId="0" applyNumberFormat="1" applyFont="1" applyFill="1" applyBorder="1" applyAlignment="1">
      <alignment horizontal="center" vertical="center" wrapText="1"/>
    </xf>
    <xf numFmtId="0" fontId="11" fillId="6" borderId="76" xfId="0" applyNumberFormat="1" applyFont="1" applyFill="1" applyBorder="1" applyAlignment="1">
      <alignment horizontal="center" vertical="center" wrapText="1"/>
    </xf>
    <xf numFmtId="0" fontId="11" fillId="6" borderId="87" xfId="0" applyNumberFormat="1" applyFont="1" applyFill="1" applyBorder="1" applyAlignment="1">
      <alignment horizontal="center" vertical="center" wrapText="1"/>
    </xf>
    <xf numFmtId="0" fontId="11" fillId="6" borderId="74" xfId="0" applyNumberFormat="1" applyFont="1" applyFill="1" applyBorder="1" applyAlignment="1">
      <alignment horizontal="center" vertical="center" wrapText="1"/>
    </xf>
    <xf numFmtId="0" fontId="11" fillId="6" borderId="11" xfId="0" applyNumberFormat="1" applyFont="1" applyFill="1" applyBorder="1" applyAlignment="1">
      <alignment horizontal="center" vertical="center" wrapText="1"/>
    </xf>
    <xf numFmtId="0" fontId="11" fillId="6" borderId="21" xfId="0" applyNumberFormat="1" applyFont="1" applyFill="1" applyBorder="1" applyAlignment="1">
      <alignment horizontal="center" vertical="center" wrapText="1"/>
    </xf>
    <xf numFmtId="0" fontId="11" fillId="6" borderId="8" xfId="0" applyNumberFormat="1" applyFont="1" applyFill="1" applyBorder="1" applyAlignment="1">
      <alignment horizontal="center" vertical="center" wrapText="1"/>
    </xf>
    <xf numFmtId="0" fontId="18" fillId="16" borderId="38" xfId="10" applyFont="1" applyBorder="1" applyAlignment="1">
      <alignment horizontal="left" vertical="center"/>
    </xf>
    <xf numFmtId="0" fontId="10" fillId="16" borderId="5" xfId="10" applyFont="1" applyBorder="1" applyAlignment="1">
      <alignment horizontal="left" vertical="top"/>
    </xf>
    <xf numFmtId="0" fontId="10" fillId="16" borderId="38" xfId="10" applyFont="1" applyBorder="1" applyAlignment="1">
      <alignment horizontal="left" vertical="top"/>
    </xf>
    <xf numFmtId="0" fontId="10" fillId="16" borderId="6" xfId="10" applyFont="1" applyBorder="1" applyAlignment="1">
      <alignment horizontal="left" vertical="top"/>
    </xf>
    <xf numFmtId="0" fontId="3" fillId="4" borderId="12" xfId="0" applyFont="1" applyFill="1" applyBorder="1" applyAlignment="1" applyProtection="1">
      <alignment horizontal="left" vertical="top"/>
      <protection locked="0"/>
    </xf>
    <xf numFmtId="0" fontId="3" fillId="4" borderId="1" xfId="0" applyFont="1" applyFill="1" applyBorder="1" applyAlignment="1" applyProtection="1">
      <alignment horizontal="left" vertical="top"/>
      <protection locked="0"/>
    </xf>
    <xf numFmtId="0" fontId="3" fillId="4" borderId="14" xfId="0" applyFont="1" applyFill="1" applyBorder="1" applyAlignment="1" applyProtection="1">
      <alignment horizontal="left" vertical="top"/>
      <protection locked="0"/>
    </xf>
    <xf numFmtId="0" fontId="3" fillId="4" borderId="96" xfId="0" applyFont="1" applyFill="1" applyBorder="1" applyAlignment="1" applyProtection="1">
      <alignment horizontal="left" vertical="top"/>
      <protection locked="0"/>
    </xf>
    <xf numFmtId="0" fontId="3" fillId="4" borderId="49" xfId="0" applyFont="1" applyFill="1" applyBorder="1" applyAlignment="1" applyProtection="1">
      <alignment horizontal="left" vertical="top"/>
      <protection locked="0"/>
    </xf>
    <xf numFmtId="0" fontId="3" fillId="4" borderId="58" xfId="0" applyFont="1" applyFill="1" applyBorder="1" applyAlignment="1" applyProtection="1">
      <alignment horizontal="left" vertical="top"/>
      <protection locked="0"/>
    </xf>
    <xf numFmtId="0" fontId="3" fillId="4" borderId="13" xfId="0" applyFont="1" applyFill="1" applyBorder="1" applyAlignment="1" applyProtection="1">
      <alignment horizontal="left" vertical="top"/>
      <protection locked="0"/>
    </xf>
    <xf numFmtId="0" fontId="3" fillId="4" borderId="53" xfId="0" applyFont="1" applyFill="1" applyBorder="1" applyAlignment="1" applyProtection="1">
      <alignment horizontal="left" vertical="top"/>
      <protection locked="0"/>
    </xf>
    <xf numFmtId="0" fontId="3" fillId="4" borderId="15" xfId="0" applyFont="1" applyFill="1" applyBorder="1" applyAlignment="1" applyProtection="1">
      <alignment horizontal="left" vertical="top"/>
      <protection locked="0"/>
    </xf>
    <xf numFmtId="0" fontId="3" fillId="0" borderId="20" xfId="0" applyFont="1" applyBorder="1" applyAlignment="1">
      <alignment horizontal="left"/>
    </xf>
    <xf numFmtId="0" fontId="3" fillId="0" borderId="50" xfId="0" applyFont="1" applyBorder="1" applyAlignment="1">
      <alignment horizontal="left"/>
    </xf>
    <xf numFmtId="0" fontId="3" fillId="0" borderId="85" xfId="0" applyFont="1" applyBorder="1" applyAlignment="1">
      <alignment horizontal="left"/>
    </xf>
    <xf numFmtId="0" fontId="3" fillId="0" borderId="95" xfId="0" applyFont="1" applyBorder="1" applyAlignment="1">
      <alignment horizontal="left"/>
    </xf>
    <xf numFmtId="0" fontId="9" fillId="8" borderId="96" xfId="10" applyFont="1" applyFill="1" applyBorder="1" applyAlignment="1" applyProtection="1">
      <alignment horizontal="left" vertical="center" wrapText="1"/>
    </xf>
    <xf numFmtId="0" fontId="9" fillId="8" borderId="49" xfId="10" applyFont="1" applyFill="1" applyBorder="1" applyAlignment="1" applyProtection="1">
      <alignment horizontal="left" vertical="center" wrapText="1"/>
    </xf>
    <xf numFmtId="0" fontId="9" fillId="8" borderId="58" xfId="10" applyFont="1" applyFill="1" applyBorder="1" applyAlignment="1" applyProtection="1">
      <alignment horizontal="left" vertical="center" wrapText="1"/>
    </xf>
    <xf numFmtId="0" fontId="9" fillId="8" borderId="12" xfId="10" applyFont="1" applyFill="1" applyBorder="1" applyAlignment="1" applyProtection="1">
      <alignment horizontal="left" vertical="center" wrapText="1"/>
    </xf>
    <xf numFmtId="0" fontId="9" fillId="8" borderId="1" xfId="10" applyFont="1" applyFill="1" applyBorder="1" applyAlignment="1" applyProtection="1">
      <alignment horizontal="left" vertical="center" wrapText="1"/>
    </xf>
    <xf numFmtId="0" fontId="9" fillId="8" borderId="14" xfId="10" applyFont="1" applyFill="1" applyBorder="1" applyAlignment="1" applyProtection="1">
      <alignment horizontal="left" vertical="center" wrapText="1"/>
    </xf>
    <xf numFmtId="0" fontId="4" fillId="0" borderId="20" xfId="0" applyFont="1" applyBorder="1" applyAlignment="1">
      <alignment horizontal="center"/>
    </xf>
    <xf numFmtId="0" fontId="4" fillId="0" borderId="50" xfId="0" applyFont="1" applyBorder="1" applyAlignment="1">
      <alignment horizontal="center"/>
    </xf>
    <xf numFmtId="0" fontId="3" fillId="23" borderId="3" xfId="0" applyFont="1" applyFill="1" applyBorder="1" applyAlignment="1">
      <alignment horizontal="center" vertical="center" wrapText="1"/>
    </xf>
    <xf numFmtId="0" fontId="3" fillId="23" borderId="89" xfId="0" applyFont="1" applyFill="1" applyBorder="1" applyAlignment="1">
      <alignment horizontal="center" vertical="center" wrapText="1"/>
    </xf>
    <xf numFmtId="0" fontId="3" fillId="23" borderId="20" xfId="0" applyFont="1" applyFill="1" applyBorder="1" applyAlignment="1">
      <alignment horizontal="center" vertical="center" wrapText="1"/>
    </xf>
    <xf numFmtId="0" fontId="3" fillId="23" borderId="48" xfId="0" applyFont="1" applyFill="1" applyBorder="1" applyAlignment="1">
      <alignment horizontal="center" vertical="center" wrapText="1"/>
    </xf>
    <xf numFmtId="0" fontId="3" fillId="23" borderId="1" xfId="0" applyFont="1" applyFill="1" applyBorder="1" applyAlignment="1">
      <alignment horizontal="center" vertical="center" wrapText="1"/>
    </xf>
    <xf numFmtId="0" fontId="31" fillId="23" borderId="1" xfId="0" applyFont="1" applyFill="1" applyBorder="1" applyAlignment="1">
      <alignment horizontal="center" vertical="center" wrapText="1"/>
    </xf>
    <xf numFmtId="0" fontId="31" fillId="23" borderId="14" xfId="0" applyFont="1" applyFill="1" applyBorder="1" applyAlignment="1">
      <alignment horizontal="center" vertical="center" wrapText="1"/>
    </xf>
  </cellXfs>
  <cellStyles count="25">
    <cellStyle name="40% - Accent1" xfId="1" builtinId="31"/>
    <cellStyle name="60% - Accent1" xfId="2" builtinId="32"/>
    <cellStyle name="60% - Accent2" xfId="3" builtinId="36"/>
    <cellStyle name="Auto Populated Cells" xfId="4" xr:uid="{00000000-0005-0000-0000-000003000000}"/>
    <cellStyle name="Calculation 2" xfId="5" xr:uid="{00000000-0005-0000-0000-000004000000}"/>
    <cellStyle name="Conditional Cell" xfId="6" xr:uid="{00000000-0005-0000-0000-000005000000}"/>
    <cellStyle name="Explanatory Text 2" xfId="7" xr:uid="{00000000-0005-0000-0000-000006000000}"/>
    <cellStyle name="Explanatory Text 3" xfId="8" xr:uid="{00000000-0005-0000-0000-000007000000}"/>
    <cellStyle name="Fixed Values" xfId="9" xr:uid="{00000000-0005-0000-0000-000008000000}"/>
    <cellStyle name="Heading 4 2" xfId="10" xr:uid="{00000000-0005-0000-0000-000009000000}"/>
    <cellStyle name="Hyperlink" xfId="11" builtinId="8"/>
    <cellStyle name="Hyperlink 2" xfId="12" xr:uid="{00000000-0005-0000-0000-00000B000000}"/>
    <cellStyle name="Input 2" xfId="13" xr:uid="{00000000-0005-0000-0000-00000C000000}"/>
    <cellStyle name="Input 3" xfId="14" xr:uid="{00000000-0005-0000-0000-00000D000000}"/>
    <cellStyle name="Normal" xfId="0" builtinId="0"/>
    <cellStyle name="Normal 2" xfId="15" xr:uid="{00000000-0005-0000-0000-00000F000000}"/>
    <cellStyle name="Normal 2 2" xfId="16" xr:uid="{00000000-0005-0000-0000-000010000000}"/>
    <cellStyle name="Normal 3" xfId="17" xr:uid="{00000000-0005-0000-0000-000011000000}"/>
    <cellStyle name="Normal 3 2" xfId="18" xr:uid="{00000000-0005-0000-0000-000012000000}"/>
    <cellStyle name="Normal 4" xfId="19" xr:uid="{00000000-0005-0000-0000-000013000000}"/>
    <cellStyle name="Output 2" xfId="20" xr:uid="{00000000-0005-0000-0000-000014000000}"/>
    <cellStyle name="Percent" xfId="24" builtinId="5"/>
    <cellStyle name="Revision Needed" xfId="21" xr:uid="{00000000-0005-0000-0000-000016000000}"/>
    <cellStyle name="Tab Header" xfId="22" xr:uid="{00000000-0005-0000-0000-000017000000}"/>
    <cellStyle name="Table Header" xfId="23" xr:uid="{00000000-0005-0000-0000-000018000000}"/>
  </cellStyles>
  <dxfs count="90">
    <dxf>
      <fill>
        <patternFill patternType="darkUp">
          <bgColor theme="0" tint="-0.14993743705557422"/>
        </patternFill>
      </fill>
    </dxf>
    <dxf>
      <fill>
        <patternFill patternType="darkUp">
          <bgColor theme="0" tint="-0.14993743705557422"/>
        </patternFill>
      </fill>
    </dxf>
    <dxf>
      <fill>
        <patternFill patternType="darkUp">
          <bgColor theme="0" tint="-0.14993743705557422"/>
        </patternFill>
      </fill>
    </dxf>
    <dxf>
      <fill>
        <patternFill patternType="darkUp">
          <fgColor indexed="64"/>
          <bgColor theme="0" tint="-0.14996795556505021"/>
        </patternFill>
      </fill>
    </dxf>
    <dxf>
      <fill>
        <patternFill patternType="darkUp">
          <fgColor indexed="64"/>
          <bgColor theme="0" tint="-0.14996795556505021"/>
        </patternFill>
      </fill>
    </dxf>
    <dxf>
      <fill>
        <patternFill patternType="darkUp">
          <bgColor theme="0" tint="-0.14996795556505021"/>
        </patternFill>
      </fill>
    </dxf>
    <dxf>
      <fill>
        <patternFill patternType="darkUp">
          <bgColor theme="0" tint="-0.14996795556505021"/>
        </patternFill>
      </fill>
    </dxf>
    <dxf>
      <fill>
        <patternFill patternType="darkUp">
          <bgColor theme="0" tint="-0.14993743705557422"/>
        </patternFill>
      </fill>
    </dxf>
    <dxf>
      <fill>
        <patternFill patternType="darkUp">
          <fgColor indexed="64"/>
          <bgColor theme="0" tint="-0.14996795556505021"/>
        </patternFill>
      </fill>
    </dxf>
    <dxf>
      <fill>
        <patternFill patternType="darkUp">
          <bgColor theme="0" tint="-0.14996795556505021"/>
        </patternFill>
      </fill>
    </dxf>
    <dxf>
      <fill>
        <patternFill patternType="darkUp">
          <bgColor theme="0" tint="-0.14996795556505021"/>
        </patternFill>
      </fill>
    </dxf>
    <dxf>
      <fill>
        <patternFill patternType="darkUp">
          <bgColor theme="0" tint="-0.14996795556505021"/>
        </patternFill>
      </fill>
    </dxf>
    <dxf>
      <fill>
        <patternFill patternType="darkUp">
          <bgColor theme="0" tint="-0.14996795556505021"/>
        </patternFill>
      </fill>
    </dxf>
    <dxf>
      <fill>
        <patternFill patternType="darkUp">
          <fgColor indexed="64"/>
          <bgColor theme="0" tint="-0.14996795556505021"/>
        </patternFill>
      </fill>
    </dxf>
    <dxf>
      <fill>
        <patternFill patternType="darkUp">
          <bgColor theme="0" tint="-0.14996795556505021"/>
        </patternFill>
      </fill>
    </dxf>
    <dxf>
      <fill>
        <patternFill patternType="darkUp">
          <bgColor theme="0" tint="-0.14996795556505021"/>
        </patternFill>
      </fill>
    </dxf>
    <dxf>
      <fill>
        <patternFill patternType="darkUp">
          <bgColor theme="0" tint="-0.14996795556505021"/>
        </patternFill>
      </fill>
    </dxf>
    <dxf>
      <fill>
        <patternFill patternType="darkUp">
          <bgColor theme="0" tint="-0.14996795556505021"/>
        </patternFill>
      </fill>
    </dxf>
    <dxf>
      <fill>
        <patternFill patternType="darkUp">
          <bgColor theme="0" tint="-0.14993743705557422"/>
        </patternFill>
      </fill>
    </dxf>
    <dxf>
      <fill>
        <patternFill patternType="darkUp">
          <bgColor theme="0" tint="-0.14993743705557422"/>
        </patternFill>
      </fill>
    </dxf>
    <dxf>
      <fill>
        <patternFill patternType="darkUp">
          <bgColor theme="0" tint="-0.14996795556505021"/>
        </patternFill>
      </fill>
    </dxf>
    <dxf>
      <fill>
        <patternFill patternType="darkUp">
          <bgColor theme="0" tint="-0.14996795556505021"/>
        </patternFill>
      </fill>
    </dxf>
    <dxf>
      <fill>
        <patternFill patternType="darkUp">
          <bgColor theme="0" tint="-0.14996795556505021"/>
        </patternFill>
      </fill>
    </dxf>
    <dxf>
      <fill>
        <patternFill patternType="darkUp">
          <fgColor indexed="64"/>
          <bgColor theme="0" tint="-0.14996795556505021"/>
        </patternFill>
      </fill>
    </dxf>
    <dxf>
      <fill>
        <patternFill patternType="darkUp">
          <bgColor theme="0" tint="-0.14996795556505021"/>
        </patternFill>
      </fill>
    </dxf>
    <dxf>
      <fill>
        <patternFill patternType="darkUp">
          <bgColor theme="0" tint="-0.14996795556505021"/>
        </patternFill>
      </fill>
    </dxf>
    <dxf>
      <fill>
        <patternFill patternType="darkUp">
          <bgColor theme="0" tint="-0.14996795556505021"/>
        </patternFill>
      </fill>
    </dxf>
    <dxf>
      <fill>
        <patternFill patternType="darkUp">
          <bgColor theme="0" tint="-0.14996795556505021"/>
        </patternFill>
      </fill>
    </dxf>
    <dxf>
      <fill>
        <patternFill patternType="darkUp">
          <bgColor theme="0" tint="-0.14996795556505021"/>
        </patternFill>
      </fill>
    </dxf>
    <dxf>
      <fill>
        <patternFill patternType="darkUp">
          <fgColor indexed="64"/>
          <bgColor theme="0" tint="-0.14996795556505021"/>
        </patternFill>
      </fill>
    </dxf>
    <dxf>
      <fill>
        <patternFill patternType="darkUp">
          <bgColor theme="0" tint="-0.14996795556505021"/>
        </patternFill>
      </fill>
    </dxf>
    <dxf>
      <fill>
        <patternFill patternType="darkUp">
          <bgColor theme="0" tint="-0.14996795556505021"/>
        </patternFill>
      </fill>
    </dxf>
    <dxf>
      <fill>
        <patternFill patternType="darkUp">
          <bgColor theme="0" tint="-0.14996795556505021"/>
        </patternFill>
      </fill>
    </dxf>
    <dxf>
      <fill>
        <patternFill patternType="darkUp">
          <bgColor theme="0" tint="-0.14996795556505021"/>
        </patternFill>
      </fill>
    </dxf>
    <dxf>
      <fill>
        <patternFill patternType="darkUp">
          <bgColor theme="0" tint="-0.14993743705557422"/>
        </patternFill>
      </fill>
    </dxf>
    <dxf>
      <fill>
        <patternFill patternType="darkUp">
          <bgColor theme="0" tint="-0.14993743705557422"/>
        </patternFill>
      </fill>
    </dxf>
    <dxf>
      <fill>
        <patternFill patternType="darkUp">
          <bgColor theme="0" tint="-0.14996795556505021"/>
        </patternFill>
      </fill>
    </dxf>
    <dxf>
      <fill>
        <patternFill patternType="darkUp">
          <bgColor theme="0" tint="-0.14996795556505021"/>
        </patternFill>
      </fill>
    </dxf>
    <dxf>
      <fill>
        <patternFill patternType="darkUp">
          <fgColor theme="1"/>
          <bgColor theme="0" tint="-0.14996795556505021"/>
        </patternFill>
      </fill>
    </dxf>
    <dxf>
      <fill>
        <patternFill patternType="darkUp">
          <fgColor theme="1"/>
          <bgColor theme="0" tint="-0.14996795556505021"/>
        </patternFill>
      </fill>
    </dxf>
    <dxf>
      <fill>
        <patternFill patternType="darkUp">
          <fgColor theme="1"/>
          <bgColor theme="0" tint="-0.14996795556505021"/>
        </patternFill>
      </fill>
    </dxf>
    <dxf>
      <fill>
        <patternFill patternType="darkUp">
          <fgColor theme="1"/>
          <bgColor theme="0" tint="-0.14996795556505021"/>
        </patternFill>
      </fill>
    </dxf>
    <dxf>
      <fill>
        <patternFill patternType="darkUp">
          <bgColor theme="0" tint="-0.14996795556505021"/>
        </patternFill>
      </fill>
    </dxf>
    <dxf>
      <fill>
        <patternFill patternType="darkUp">
          <bgColor theme="0" tint="-0.14996795556505021"/>
        </patternFill>
      </fill>
    </dxf>
    <dxf>
      <fill>
        <patternFill patternType="darkUp">
          <bgColor theme="0" tint="-0.14993743705557422"/>
        </patternFill>
      </fill>
    </dxf>
    <dxf>
      <fill>
        <patternFill patternType="darkUp">
          <bgColor theme="0" tint="-0.14996795556505021"/>
        </patternFill>
      </fill>
    </dxf>
    <dxf>
      <fill>
        <patternFill patternType="darkUp">
          <bgColor theme="0" tint="-0.14993743705557422"/>
        </patternFill>
      </fill>
    </dxf>
    <dxf>
      <fill>
        <patternFill patternType="darkUp">
          <bgColor theme="0" tint="-0.14996795556505021"/>
        </patternFill>
      </fill>
    </dxf>
    <dxf>
      <fill>
        <patternFill patternType="darkUp">
          <bgColor theme="0" tint="-0.14996795556505021"/>
        </patternFill>
      </fill>
    </dxf>
    <dxf>
      <fill>
        <patternFill patternType="darkUp">
          <bgColor theme="0" tint="-0.14996795556505021"/>
        </patternFill>
      </fill>
    </dxf>
    <dxf>
      <fill>
        <patternFill patternType="darkUp">
          <bgColor theme="0" tint="-0.14996795556505021"/>
        </patternFill>
      </fill>
    </dxf>
    <dxf>
      <fill>
        <patternFill patternType="darkUp">
          <bgColor theme="0" tint="-0.14996795556505021"/>
        </patternFill>
      </fill>
    </dxf>
    <dxf>
      <fill>
        <patternFill patternType="darkUp">
          <bgColor theme="0" tint="-0.14996795556505021"/>
        </patternFill>
      </fill>
    </dxf>
    <dxf>
      <fill>
        <patternFill patternType="darkUp">
          <bgColor theme="0" tint="-0.14996795556505021"/>
        </patternFill>
      </fill>
    </dxf>
    <dxf>
      <fill>
        <patternFill patternType="darkUp">
          <bgColor theme="0" tint="-0.14996795556505021"/>
        </patternFill>
      </fill>
    </dxf>
    <dxf>
      <fill>
        <patternFill patternType="darkUp">
          <bgColor theme="0" tint="-0.14996795556505021"/>
        </patternFill>
      </fill>
    </dxf>
    <dxf>
      <fill>
        <patternFill patternType="darkUp">
          <bgColor theme="0" tint="-0.14996795556505021"/>
        </patternFill>
      </fill>
    </dxf>
    <dxf>
      <fill>
        <patternFill patternType="darkUp">
          <bgColor theme="0" tint="-0.14996795556505021"/>
        </patternFill>
      </fill>
    </dxf>
    <dxf>
      <fill>
        <patternFill patternType="darkUp">
          <bgColor theme="0" tint="-0.14996795556505021"/>
        </patternFill>
      </fill>
    </dxf>
    <dxf>
      <fill>
        <patternFill patternType="darkUp">
          <bgColor theme="0" tint="-0.14996795556505021"/>
        </patternFill>
      </fill>
    </dxf>
    <dxf>
      <fill>
        <patternFill patternType="darkUp">
          <bgColor theme="0" tint="-0.14993743705557422"/>
        </patternFill>
      </fill>
    </dxf>
    <dxf>
      <fill>
        <patternFill patternType="darkUp">
          <bgColor theme="0" tint="-0.14996795556505021"/>
        </patternFill>
      </fill>
    </dxf>
    <dxf>
      <fill>
        <patternFill patternType="darkUp">
          <bgColor theme="0" tint="-0.14996795556505021"/>
        </patternFill>
      </fill>
    </dxf>
    <dxf>
      <fill>
        <patternFill patternType="darkUp">
          <bgColor theme="0" tint="-0.14996795556505021"/>
        </patternFill>
      </fill>
    </dxf>
    <dxf>
      <fill>
        <patternFill patternType="darkUp">
          <bgColor theme="0" tint="-0.14996795556505021"/>
        </patternFill>
      </fill>
    </dxf>
    <dxf>
      <fill>
        <patternFill patternType="darkUp">
          <bgColor theme="0" tint="-0.14996795556505021"/>
        </patternFill>
      </fill>
    </dxf>
    <dxf>
      <fill>
        <patternFill patternType="darkUp">
          <bgColor theme="0" tint="-0.14996795556505021"/>
        </patternFill>
      </fill>
    </dxf>
    <dxf>
      <fill>
        <patternFill patternType="darkUp">
          <bgColor theme="0" tint="-0.14996795556505021"/>
        </patternFill>
      </fill>
    </dxf>
    <dxf>
      <fill>
        <patternFill patternType="darkUp">
          <bgColor theme="0" tint="-0.14996795556505021"/>
        </patternFill>
      </fill>
    </dxf>
    <dxf>
      <fill>
        <patternFill patternType="darkUp">
          <bgColor theme="0" tint="-0.14996795556505021"/>
        </patternFill>
      </fill>
    </dxf>
    <dxf>
      <fill>
        <patternFill patternType="darkUp">
          <bgColor theme="0" tint="-0.14996795556505021"/>
        </patternFill>
      </fill>
    </dxf>
    <dxf>
      <fill>
        <patternFill patternType="darkUp">
          <bgColor theme="0" tint="-0.14996795556505021"/>
        </patternFill>
      </fill>
    </dxf>
    <dxf>
      <fill>
        <patternFill patternType="darkUp">
          <fgColor theme="1" tint="0.24994659260841701"/>
          <bgColor theme="0" tint="-0.14996795556505021"/>
        </patternFill>
      </fill>
    </dxf>
    <dxf>
      <fill>
        <patternFill patternType="darkUp">
          <bgColor theme="0" tint="-0.14996795556505021"/>
        </patternFill>
      </fill>
    </dxf>
    <dxf>
      <fill>
        <patternFill patternType="darkUp">
          <bgColor theme="0" tint="-0.14993743705557422"/>
        </patternFill>
      </fill>
    </dxf>
    <dxf>
      <fill>
        <patternFill patternType="darkUp">
          <bgColor theme="0" tint="-0.14996795556505021"/>
        </patternFill>
      </fill>
    </dxf>
    <dxf>
      <fill>
        <patternFill patternType="darkUp">
          <bgColor theme="0" tint="-0.14996795556505021"/>
        </patternFill>
      </fill>
    </dxf>
    <dxf>
      <fill>
        <patternFill patternType="darkUp">
          <bgColor theme="0" tint="-0.14993743705557422"/>
        </patternFill>
      </fill>
    </dxf>
    <dxf>
      <fill>
        <patternFill patternType="darkUp">
          <bgColor theme="0" tint="-0.14996795556505021"/>
        </patternFill>
      </fill>
    </dxf>
    <dxf>
      <fill>
        <patternFill patternType="darkUp">
          <bgColor theme="0" tint="-0.14996795556505021"/>
        </patternFill>
      </fill>
    </dxf>
    <dxf>
      <fill>
        <patternFill patternType="darkUp">
          <bgColor theme="0" tint="-0.14996795556505021"/>
        </patternFill>
      </fill>
    </dxf>
    <dxf>
      <fill>
        <patternFill patternType="darkUp">
          <bgColor theme="0" tint="-0.24994659260841701"/>
        </patternFill>
      </fill>
    </dxf>
    <dxf>
      <fill>
        <patternFill patternType="darkUp">
          <bgColor theme="0" tint="-0.14996795556505021"/>
        </patternFill>
      </fill>
    </dxf>
    <dxf>
      <fill>
        <patternFill patternType="darkUp">
          <fgColor auto="1"/>
          <bgColor theme="0" tint="-0.14996795556505021"/>
        </patternFill>
      </fill>
    </dxf>
    <dxf>
      <fill>
        <patternFill patternType="darkUp">
          <bgColor theme="0" tint="-0.14996795556505021"/>
        </patternFill>
      </fill>
    </dxf>
    <dxf>
      <fill>
        <patternFill patternType="darkUp">
          <bgColor theme="0" tint="-0.14996795556505021"/>
        </patternFill>
      </fill>
    </dxf>
    <dxf>
      <fill>
        <patternFill patternType="darkUp">
          <bgColor theme="0" tint="-0.14996795556505021"/>
        </patternFill>
      </fill>
    </dxf>
    <dxf>
      <fill>
        <patternFill patternType="darkUp">
          <bgColor theme="0" tint="-0.14996795556505021"/>
        </patternFill>
      </fill>
    </dxf>
    <dxf>
      <fill>
        <patternFill patternType="darkUp">
          <bgColor theme="0" tint="-0.14996795556505021"/>
        </patternFill>
      </fill>
    </dxf>
    <dxf>
      <fill>
        <patternFill patternType="darkUp">
          <fgColor theme="1"/>
          <bgColor theme="0" tint="-0.14996795556505021"/>
        </patternFill>
      </fill>
    </dxf>
  </dxfs>
  <tableStyles count="0" defaultTableStyle="TableStyleMedium9" defaultPivotStyle="PivotStyleLight16"/>
  <colors>
    <mruColors>
      <color rgb="FF99CCFF"/>
      <color rgb="FF800000"/>
      <color rgb="FFFF8080"/>
      <color rgb="FF66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 Id="rId35"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ecfr.gpoaccess.gov/cgi/t/text/text-idx?c=ecfr&amp;sid=9cf4e46bf8f101e9a944d0d973134bd4&amp;rgn=div9&amp;view=text&amp;node=10:3.0.1.4.18.2.9.6.21&amp;idno=10" TargetMode="Externa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5" Type="http://schemas.openxmlformats.org/officeDocument/2006/relationships/printerSettings" Target="../printerSettings/printerSettings3.bin"/><Relationship Id="rId4" Type="http://schemas.openxmlformats.org/officeDocument/2006/relationships/hyperlink" Target="https://www.ecfr.gov/cgi-bin/text-idx?SID=43a6f08aaa1a43e340465e25e1ba3626&amp;mc=true&amp;node=pt10.3.430&amp;rgn=div5"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19.bin"/><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printerSettings" Target="../printerSettings/printerSettings21.bin"/><Relationship Id="rId1" Type="http://schemas.openxmlformats.org/officeDocument/2006/relationships/printerSettings" Target="../printerSettings/printerSettings20.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28.bin"/><Relationship Id="rId2" Type="http://schemas.openxmlformats.org/officeDocument/2006/relationships/printerSettings" Target="../printerSettings/printerSettings27.bin"/><Relationship Id="rId1" Type="http://schemas.openxmlformats.org/officeDocument/2006/relationships/printerSettings" Target="../printerSettings/printerSettings26.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31.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34.bin"/><Relationship Id="rId2" Type="http://schemas.openxmlformats.org/officeDocument/2006/relationships/printerSettings" Target="../printerSettings/printerSettings33.bin"/><Relationship Id="rId1" Type="http://schemas.openxmlformats.org/officeDocument/2006/relationships/printerSettings" Target="../printerSettings/printerSettings32.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printerSettings" Target="../printerSettings/printerSettings36.bin"/><Relationship Id="rId1" Type="http://schemas.openxmlformats.org/officeDocument/2006/relationships/printerSettings" Target="../printerSettings/printerSettings35.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printerSettings" Target="../printerSettings/printerSettings39.bin"/><Relationship Id="rId1" Type="http://schemas.openxmlformats.org/officeDocument/2006/relationships/printerSettings" Target="../printerSettings/printerSettings38.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printerSettings" Target="../printerSettings/printerSettings42.bin"/><Relationship Id="rId1" Type="http://schemas.openxmlformats.org/officeDocument/2006/relationships/printerSettings" Target="../printerSettings/printerSettings41.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printerSettings" Target="../printerSettings/printerSettings45.bin"/><Relationship Id="rId1" Type="http://schemas.openxmlformats.org/officeDocument/2006/relationships/printerSettings" Target="../printerSettings/printerSettings44.bin"/></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printerSettings" Target="../printerSettings/printerSettings48.bin"/><Relationship Id="rId1" Type="http://schemas.openxmlformats.org/officeDocument/2006/relationships/printerSettings" Target="../printerSettings/printerSettings47.bin"/></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52.bin"/><Relationship Id="rId2" Type="http://schemas.openxmlformats.org/officeDocument/2006/relationships/printerSettings" Target="../printerSettings/printerSettings51.bin"/><Relationship Id="rId1" Type="http://schemas.openxmlformats.org/officeDocument/2006/relationships/printerSettings" Target="../printerSettings/printerSettings50.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56.bin"/><Relationship Id="rId2" Type="http://schemas.openxmlformats.org/officeDocument/2006/relationships/printerSettings" Target="../printerSettings/printerSettings55.bin"/><Relationship Id="rId1" Type="http://schemas.openxmlformats.org/officeDocument/2006/relationships/printerSettings" Target="../printerSettings/printerSettings54.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61.bin"/><Relationship Id="rId2" Type="http://schemas.openxmlformats.org/officeDocument/2006/relationships/printerSettings" Target="../printerSettings/printerSettings60.bin"/><Relationship Id="rId1" Type="http://schemas.openxmlformats.org/officeDocument/2006/relationships/printerSettings" Target="../printerSettings/printerSettings59.bin"/><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6.xml.rels><?xml version="1.0" encoding="UTF-8" standalone="yes"?>
<Relationships xmlns="http://schemas.openxmlformats.org/package/2006/relationships"><Relationship Id="rId3" Type="http://schemas.openxmlformats.org/officeDocument/2006/relationships/printerSettings" Target="../printerSettings/printerSettings64.bin"/><Relationship Id="rId2" Type="http://schemas.openxmlformats.org/officeDocument/2006/relationships/printerSettings" Target="../printerSettings/printerSettings63.bin"/><Relationship Id="rId1" Type="http://schemas.openxmlformats.org/officeDocument/2006/relationships/printerSettings" Target="../printerSettings/printerSettings62.bin"/></Relationships>
</file>

<file path=xl/worksheets/_rels/sheet27.xml.rels><?xml version="1.0" encoding="UTF-8" standalone="yes"?>
<Relationships xmlns="http://schemas.openxmlformats.org/package/2006/relationships"><Relationship Id="rId3" Type="http://schemas.openxmlformats.org/officeDocument/2006/relationships/printerSettings" Target="../printerSettings/printerSettings67.bin"/><Relationship Id="rId2" Type="http://schemas.openxmlformats.org/officeDocument/2006/relationships/printerSettings" Target="../printerSettings/printerSettings66.bin"/><Relationship Id="rId1" Type="http://schemas.openxmlformats.org/officeDocument/2006/relationships/printerSettings" Target="../printerSettings/printerSettings65.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29.xml.rels><?xml version="1.0" encoding="UTF-8" standalone="yes"?>
<Relationships xmlns="http://schemas.openxmlformats.org/package/2006/relationships"><Relationship Id="rId3" Type="http://schemas.openxmlformats.org/officeDocument/2006/relationships/printerSettings" Target="../printerSettings/printerSettings71.bin"/><Relationship Id="rId2" Type="http://schemas.openxmlformats.org/officeDocument/2006/relationships/printerSettings" Target="../printerSettings/printerSettings70.bin"/><Relationship Id="rId1" Type="http://schemas.openxmlformats.org/officeDocument/2006/relationships/printerSettings" Target="../printerSettings/printerSettings6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W96"/>
  <sheetViews>
    <sheetView tabSelected="1" zoomScale="80" zoomScaleNormal="80" workbookViewId="0">
      <selection activeCell="B11" sqref="B11:F11"/>
    </sheetView>
  </sheetViews>
  <sheetFormatPr defaultColWidth="9.08984375" defaultRowHeight="15.5" x14ac:dyDescent="0.35"/>
  <cols>
    <col min="1" max="1" width="2.6328125" style="23" customWidth="1"/>
    <col min="2" max="2" width="40.54296875" style="23" customWidth="1"/>
    <col min="3" max="3" width="85.90625" style="23" customWidth="1"/>
    <col min="4" max="4" width="27.90625" style="23" hidden="1" customWidth="1"/>
    <col min="5" max="5" width="21.36328125" style="23" customWidth="1"/>
    <col min="6" max="6" width="16.90625" style="23" customWidth="1"/>
    <col min="7" max="8" width="15.54296875" style="23" customWidth="1"/>
    <col min="9" max="10" width="14" style="23" customWidth="1"/>
    <col min="11" max="11" width="15.54296875" style="23" customWidth="1"/>
    <col min="12" max="12" width="17.08984375" style="23" customWidth="1"/>
    <col min="13" max="14" width="17.6328125" style="23" customWidth="1"/>
    <col min="15" max="15" width="16.90625" style="23" customWidth="1"/>
    <col min="16" max="16" width="17.54296875" style="23" customWidth="1"/>
    <col min="17" max="17" width="17" style="23" customWidth="1"/>
    <col min="18" max="18" width="18.08984375" style="23" customWidth="1"/>
    <col min="19" max="19" width="18.36328125" style="23" customWidth="1"/>
    <col min="20" max="21" width="15.54296875" style="23" customWidth="1"/>
    <col min="22" max="22" width="9.08984375" style="23"/>
    <col min="23" max="23" width="3.453125" style="23" customWidth="1"/>
    <col min="24" max="16384" width="9.08984375" style="23"/>
  </cols>
  <sheetData>
    <row r="1" spans="1:23" ht="16" thickBot="1" x14ac:dyDescent="0.4">
      <c r="A1" s="30"/>
    </row>
    <row r="2" spans="1:23" ht="16" thickBot="1" x14ac:dyDescent="0.4">
      <c r="B2" s="990" t="s">
        <v>441</v>
      </c>
      <c r="C2" s="991"/>
      <c r="W2" s="36"/>
    </row>
    <row r="3" spans="1:23" x14ac:dyDescent="0.4">
      <c r="B3" s="251" t="s">
        <v>442</v>
      </c>
      <c r="C3" s="252" t="str">
        <f>'Version Control'!C3</f>
        <v xml:space="preserve">Residential Central Air Conditioners and Heat Pumps_M1  </v>
      </c>
      <c r="D3" s="794"/>
      <c r="W3" s="36"/>
    </row>
    <row r="4" spans="1:23" x14ac:dyDescent="0.4">
      <c r="B4" s="242" t="s">
        <v>132</v>
      </c>
      <c r="C4" s="243" t="str">
        <f>'Version Control'!C4</f>
        <v>v1.1</v>
      </c>
      <c r="D4" s="795"/>
      <c r="W4" s="36"/>
    </row>
    <row r="5" spans="1:23" x14ac:dyDescent="0.4">
      <c r="A5" s="174"/>
      <c r="B5" s="242" t="s">
        <v>369</v>
      </c>
      <c r="C5" s="244">
        <f>'Version Control'!C5</f>
        <v>43668</v>
      </c>
      <c r="D5" s="796"/>
      <c r="W5" s="36"/>
    </row>
    <row r="6" spans="1:23" x14ac:dyDescent="0.4">
      <c r="B6" s="245" t="s">
        <v>131</v>
      </c>
      <c r="C6" s="246" t="str">
        <f ca="1">MID(CELL("filename",$A$1), FIND("]", CELL("filename", $A$1))+ 1, 255)</f>
        <v>Instructions</v>
      </c>
      <c r="D6" s="794"/>
      <c r="W6" s="36"/>
    </row>
    <row r="7" spans="1:23" ht="16" thickBot="1" x14ac:dyDescent="0.4">
      <c r="B7" s="253" t="s">
        <v>130</v>
      </c>
      <c r="C7" s="697" t="str">
        <f ca="1">MID(CELL("FILENAME"),FIND("[",CELL("FILENAME"))+1,FIND("]",CELL("FILENAME"))-FIND("[",CELL("FILENAME"))-1)</f>
        <v>Residential Central Air Conditioners and Heat Pumps_M1_Notebook.xlsx</v>
      </c>
      <c r="D7" s="797"/>
      <c r="W7" s="36"/>
    </row>
    <row r="8" spans="1:23" x14ac:dyDescent="0.35">
      <c r="E8" s="176"/>
      <c r="F8" s="35"/>
      <c r="G8" s="35"/>
      <c r="W8" s="36"/>
    </row>
    <row r="9" spans="1:23" ht="16" thickBot="1" x14ac:dyDescent="0.4">
      <c r="E9" s="176"/>
      <c r="F9" s="35"/>
      <c r="G9" s="35"/>
      <c r="W9" s="36"/>
    </row>
    <row r="10" spans="1:23" ht="17.25" customHeight="1" thickBot="1" x14ac:dyDescent="0.4">
      <c r="B10" s="978" t="s">
        <v>137</v>
      </c>
      <c r="C10" s="979"/>
      <c r="D10" s="979"/>
      <c r="E10" s="979"/>
      <c r="F10" s="980"/>
      <c r="G10" s="35"/>
      <c r="W10" s="36"/>
    </row>
    <row r="11" spans="1:23" ht="30" customHeight="1" thickBot="1" x14ac:dyDescent="0.4">
      <c r="B11" s="992" t="s">
        <v>763</v>
      </c>
      <c r="C11" s="993"/>
      <c r="D11" s="993"/>
      <c r="E11" s="993"/>
      <c r="F11" s="994"/>
      <c r="G11" s="35"/>
      <c r="W11" s="36"/>
    </row>
    <row r="12" spans="1:23" ht="16" thickBot="1" x14ac:dyDescent="0.4">
      <c r="E12" s="35"/>
      <c r="F12" s="175"/>
      <c r="G12" s="35"/>
      <c r="W12" s="36"/>
    </row>
    <row r="13" spans="1:23" ht="16" thickBot="1" x14ac:dyDescent="0.4">
      <c r="B13" s="978" t="s">
        <v>1</v>
      </c>
      <c r="C13" s="980"/>
      <c r="E13" s="35"/>
      <c r="F13" s="175"/>
      <c r="G13" s="35"/>
      <c r="W13" s="36"/>
    </row>
    <row r="14" spans="1:23" s="86" customFormat="1" x14ac:dyDescent="0.35">
      <c r="B14" s="469" t="s">
        <v>357</v>
      </c>
      <c r="C14" s="470" t="s">
        <v>358</v>
      </c>
      <c r="D14" s="798"/>
      <c r="F14" s="87"/>
      <c r="W14" s="36"/>
    </row>
    <row r="15" spans="1:23" x14ac:dyDescent="0.35">
      <c r="B15" s="467" t="s">
        <v>269</v>
      </c>
      <c r="C15" s="468" t="s">
        <v>419</v>
      </c>
      <c r="D15" s="35"/>
      <c r="E15" s="177"/>
      <c r="F15" s="178"/>
      <c r="G15" s="35"/>
      <c r="W15" s="36"/>
    </row>
    <row r="16" spans="1:23" x14ac:dyDescent="0.35">
      <c r="B16" s="93" t="s">
        <v>270</v>
      </c>
      <c r="C16" s="88" t="s">
        <v>420</v>
      </c>
      <c r="D16" s="35"/>
      <c r="E16" s="177"/>
      <c r="F16" s="179"/>
      <c r="G16" s="35"/>
      <c r="W16" s="36"/>
    </row>
    <row r="17" spans="2:23" x14ac:dyDescent="0.35">
      <c r="B17" s="26" t="s">
        <v>2</v>
      </c>
      <c r="C17" s="88" t="s">
        <v>421</v>
      </c>
      <c r="D17" s="35"/>
      <c r="E17" s="35"/>
      <c r="F17" s="35"/>
      <c r="G17" s="35"/>
      <c r="W17" s="36"/>
    </row>
    <row r="18" spans="2:23" x14ac:dyDescent="0.35">
      <c r="B18" s="28" t="s">
        <v>4</v>
      </c>
      <c r="C18" s="89" t="s">
        <v>422</v>
      </c>
      <c r="D18" s="21"/>
      <c r="F18" s="190"/>
      <c r="L18" s="35"/>
      <c r="M18" s="35"/>
      <c r="N18" s="35"/>
      <c r="W18" s="36"/>
    </row>
    <row r="19" spans="2:23" x14ac:dyDescent="0.35">
      <c r="B19" s="26" t="s">
        <v>3</v>
      </c>
      <c r="C19" s="88" t="s">
        <v>423</v>
      </c>
      <c r="D19" s="35"/>
      <c r="E19" s="35"/>
      <c r="F19" s="35"/>
      <c r="G19" s="35"/>
      <c r="W19" s="36"/>
    </row>
    <row r="20" spans="2:23" x14ac:dyDescent="0.35">
      <c r="B20" s="26" t="s">
        <v>271</v>
      </c>
      <c r="C20" s="88" t="s">
        <v>5</v>
      </c>
      <c r="D20" s="35"/>
      <c r="E20" s="35"/>
      <c r="H20" s="35"/>
      <c r="I20" s="35"/>
      <c r="J20" s="35"/>
      <c r="K20" s="35"/>
      <c r="W20" s="36"/>
    </row>
    <row r="21" spans="2:23" x14ac:dyDescent="0.35">
      <c r="B21" s="28" t="s">
        <v>663</v>
      </c>
      <c r="C21" s="90" t="s">
        <v>405</v>
      </c>
      <c r="D21" s="35"/>
      <c r="E21" s="35"/>
      <c r="F21" s="35"/>
      <c r="G21" s="35"/>
      <c r="H21" s="35"/>
      <c r="I21" s="35"/>
      <c r="J21" s="35"/>
      <c r="K21" s="35"/>
      <c r="W21" s="36"/>
    </row>
    <row r="22" spans="2:23" x14ac:dyDescent="0.35">
      <c r="B22" s="28" t="s">
        <v>664</v>
      </c>
      <c r="C22" s="90" t="s">
        <v>406</v>
      </c>
      <c r="D22" s="35"/>
      <c r="E22" s="35"/>
      <c r="F22" s="35"/>
      <c r="G22" s="35"/>
      <c r="H22" s="35"/>
      <c r="I22" s="35"/>
      <c r="J22" s="35"/>
      <c r="K22" s="35"/>
      <c r="W22" s="36"/>
    </row>
    <row r="23" spans="2:23" x14ac:dyDescent="0.35">
      <c r="B23" s="28" t="s">
        <v>665</v>
      </c>
      <c r="C23" s="90" t="s">
        <v>404</v>
      </c>
      <c r="D23" s="35"/>
      <c r="E23" s="35"/>
      <c r="F23" s="35"/>
      <c r="G23" s="35"/>
      <c r="H23" s="35"/>
      <c r="I23" s="35"/>
      <c r="J23" s="35"/>
      <c r="K23" s="35"/>
      <c r="W23" s="36"/>
    </row>
    <row r="24" spans="2:23" x14ac:dyDescent="0.35">
      <c r="B24" s="28" t="s">
        <v>667</v>
      </c>
      <c r="C24" s="90" t="s">
        <v>408</v>
      </c>
      <c r="D24" s="35"/>
      <c r="E24" s="35"/>
      <c r="F24" s="35"/>
      <c r="G24" s="35"/>
      <c r="H24" s="35"/>
      <c r="I24" s="35"/>
      <c r="J24" s="35"/>
      <c r="K24" s="35"/>
      <c r="W24" s="36"/>
    </row>
    <row r="25" spans="2:23" x14ac:dyDescent="0.35">
      <c r="B25" s="28" t="s">
        <v>660</v>
      </c>
      <c r="C25" s="90" t="s">
        <v>407</v>
      </c>
      <c r="D25" s="35"/>
      <c r="E25" s="35"/>
      <c r="F25" s="35"/>
      <c r="G25" s="35"/>
      <c r="H25" s="35"/>
      <c r="I25" s="35"/>
      <c r="J25" s="35"/>
      <c r="K25" s="35"/>
      <c r="W25" s="36"/>
    </row>
    <row r="26" spans="2:23" ht="31" x14ac:dyDescent="0.35">
      <c r="B26" s="28" t="s">
        <v>655</v>
      </c>
      <c r="C26" s="90" t="s">
        <v>409</v>
      </c>
      <c r="D26" s="35"/>
      <c r="E26" s="35"/>
      <c r="F26" s="35"/>
      <c r="I26" s="35"/>
      <c r="J26" s="35"/>
      <c r="K26" s="35"/>
      <c r="W26" s="36"/>
    </row>
    <row r="27" spans="2:23" ht="31" x14ac:dyDescent="0.35">
      <c r="B27" s="28" t="s">
        <v>668</v>
      </c>
      <c r="C27" s="90" t="s">
        <v>410</v>
      </c>
      <c r="D27" s="35"/>
      <c r="E27" s="35"/>
      <c r="F27" s="35"/>
      <c r="G27" s="35"/>
      <c r="H27" s="35"/>
      <c r="I27" s="35"/>
      <c r="J27" s="35"/>
      <c r="K27" s="35"/>
      <c r="W27" s="36"/>
    </row>
    <row r="28" spans="2:23" x14ac:dyDescent="0.35">
      <c r="B28" s="28" t="s">
        <v>669</v>
      </c>
      <c r="C28" s="90" t="s">
        <v>411</v>
      </c>
      <c r="D28" s="35"/>
      <c r="E28" s="35"/>
      <c r="F28" s="35"/>
      <c r="G28" s="35"/>
      <c r="H28" s="35"/>
      <c r="I28" s="35"/>
      <c r="J28" s="35"/>
      <c r="K28" s="35"/>
      <c r="W28" s="36"/>
    </row>
    <row r="29" spans="2:23" x14ac:dyDescent="0.35">
      <c r="B29" s="28" t="s">
        <v>670</v>
      </c>
      <c r="C29" s="90" t="s">
        <v>412</v>
      </c>
      <c r="D29" s="35"/>
      <c r="E29" s="35"/>
      <c r="F29" s="35"/>
      <c r="G29" s="35"/>
      <c r="H29" s="35"/>
      <c r="I29" s="35"/>
      <c r="J29" s="35"/>
      <c r="K29" s="35"/>
      <c r="W29" s="36"/>
    </row>
    <row r="30" spans="2:23" x14ac:dyDescent="0.35">
      <c r="B30" s="28" t="s">
        <v>666</v>
      </c>
      <c r="C30" s="90" t="s">
        <v>413</v>
      </c>
      <c r="D30" s="35"/>
      <c r="E30" s="35"/>
      <c r="F30" s="35"/>
      <c r="G30" s="35"/>
      <c r="H30" s="35"/>
      <c r="I30" s="35"/>
      <c r="J30" s="35"/>
      <c r="K30" s="35"/>
      <c r="W30" s="36"/>
    </row>
    <row r="31" spans="2:23" x14ac:dyDescent="0.35">
      <c r="B31" s="28" t="s">
        <v>656</v>
      </c>
      <c r="C31" s="90" t="s">
        <v>503</v>
      </c>
      <c r="D31" s="35"/>
      <c r="E31" s="35"/>
      <c r="F31" s="35"/>
      <c r="G31" s="35"/>
      <c r="H31" s="35"/>
      <c r="I31" s="35"/>
      <c r="J31" s="35"/>
      <c r="K31" s="35"/>
      <c r="W31" s="36"/>
    </row>
    <row r="32" spans="2:23" x14ac:dyDescent="0.35">
      <c r="B32" s="28" t="s">
        <v>272</v>
      </c>
      <c r="C32" s="90" t="s">
        <v>359</v>
      </c>
      <c r="D32" s="35"/>
      <c r="E32" s="35"/>
      <c r="F32" s="35"/>
      <c r="G32" s="35"/>
      <c r="H32" s="35"/>
      <c r="I32" s="35"/>
      <c r="J32" s="35"/>
      <c r="K32" s="35"/>
      <c r="W32" s="36"/>
    </row>
    <row r="33" spans="2:23" x14ac:dyDescent="0.35">
      <c r="B33" s="28" t="s">
        <v>276</v>
      </c>
      <c r="C33" s="91" t="s">
        <v>424</v>
      </c>
      <c r="D33" s="35"/>
      <c r="E33" s="35"/>
      <c r="F33" s="35"/>
      <c r="G33" s="35"/>
      <c r="H33" s="35"/>
      <c r="I33" s="35"/>
      <c r="J33" s="35"/>
      <c r="K33" s="35"/>
      <c r="W33" s="36"/>
    </row>
    <row r="34" spans="2:23" x14ac:dyDescent="0.35">
      <c r="B34" s="28" t="s">
        <v>471</v>
      </c>
      <c r="C34" s="91" t="s">
        <v>472</v>
      </c>
      <c r="D34" s="35"/>
      <c r="E34" s="35"/>
      <c r="F34" s="35"/>
      <c r="G34" s="35"/>
      <c r="H34" s="35"/>
      <c r="I34" s="35"/>
      <c r="J34" s="35"/>
      <c r="K34" s="35"/>
      <c r="W34" s="36"/>
    </row>
    <row r="35" spans="2:23" x14ac:dyDescent="0.35">
      <c r="B35" s="28" t="s">
        <v>275</v>
      </c>
      <c r="C35" s="91" t="s">
        <v>414</v>
      </c>
      <c r="D35" s="799"/>
      <c r="E35" s="35"/>
      <c r="F35" s="35"/>
      <c r="G35" s="35"/>
      <c r="H35" s="35"/>
      <c r="I35" s="35"/>
      <c r="J35" s="35"/>
      <c r="K35" s="35"/>
      <c r="W35" s="36"/>
    </row>
    <row r="36" spans="2:23" x14ac:dyDescent="0.35">
      <c r="B36" s="28" t="s">
        <v>273</v>
      </c>
      <c r="C36" s="91" t="s">
        <v>415</v>
      </c>
      <c r="D36" s="799"/>
      <c r="E36" s="35"/>
      <c r="F36" s="35"/>
      <c r="G36" s="35"/>
      <c r="H36" s="35"/>
      <c r="I36" s="35"/>
      <c r="J36" s="35"/>
      <c r="K36" s="35"/>
      <c r="W36" s="36"/>
    </row>
    <row r="37" spans="2:23" x14ac:dyDescent="0.35">
      <c r="B37" s="202" t="s">
        <v>725</v>
      </c>
      <c r="C37" s="203" t="s">
        <v>726</v>
      </c>
      <c r="D37" s="799"/>
      <c r="E37" s="35"/>
      <c r="F37" s="35"/>
      <c r="G37" s="35"/>
      <c r="H37" s="35"/>
      <c r="I37" s="35"/>
      <c r="J37" s="35"/>
      <c r="K37" s="35"/>
      <c r="W37" s="36"/>
    </row>
    <row r="38" spans="2:23" x14ac:dyDescent="0.35">
      <c r="B38" s="202" t="s">
        <v>402</v>
      </c>
      <c r="C38" s="203" t="s">
        <v>403</v>
      </c>
      <c r="D38" s="799"/>
      <c r="E38" s="35"/>
      <c r="F38" s="35"/>
      <c r="G38" s="35"/>
      <c r="H38" s="35"/>
      <c r="I38" s="35"/>
      <c r="J38" s="35"/>
      <c r="K38" s="35"/>
      <c r="W38" s="36"/>
    </row>
    <row r="39" spans="2:23" ht="16" thickBot="1" x14ac:dyDescent="0.4">
      <c r="B39" s="29" t="s">
        <v>274</v>
      </c>
      <c r="C39" s="92" t="s">
        <v>416</v>
      </c>
      <c r="D39" s="799"/>
      <c r="E39" s="35"/>
      <c r="F39" s="35"/>
      <c r="G39" s="35"/>
      <c r="H39" s="35"/>
      <c r="I39" s="35"/>
      <c r="J39" s="35"/>
      <c r="K39" s="35"/>
      <c r="W39" s="36"/>
    </row>
    <row r="40" spans="2:23" ht="16" thickBot="1" x14ac:dyDescent="0.4">
      <c r="B40" s="21"/>
      <c r="C40" s="22"/>
      <c r="D40" s="799"/>
      <c r="E40" s="35"/>
      <c r="F40" s="35"/>
      <c r="G40" s="35"/>
      <c r="H40" s="35"/>
      <c r="I40" s="35"/>
      <c r="J40" s="35"/>
      <c r="K40" s="35"/>
      <c r="W40" s="36"/>
    </row>
    <row r="41" spans="2:23" ht="16" thickBot="1" x14ac:dyDescent="0.45">
      <c r="B41" s="995" t="s">
        <v>285</v>
      </c>
      <c r="C41" s="996"/>
      <c r="D41" s="799"/>
      <c r="E41" s="35"/>
      <c r="F41" s="35"/>
      <c r="G41" s="35"/>
      <c r="H41" s="35"/>
      <c r="I41" s="35"/>
      <c r="J41" s="35"/>
      <c r="K41" s="35"/>
      <c r="W41" s="36"/>
    </row>
    <row r="42" spans="2:23" ht="16.5" customHeight="1" x14ac:dyDescent="0.35">
      <c r="B42" s="824" t="s">
        <v>437</v>
      </c>
      <c r="C42" s="825" t="s">
        <v>438</v>
      </c>
      <c r="D42" s="799"/>
      <c r="E42" s="35"/>
      <c r="F42" s="35"/>
      <c r="G42" s="35"/>
      <c r="H42" s="35"/>
      <c r="I42" s="35"/>
      <c r="J42" s="35"/>
      <c r="K42" s="35"/>
      <c r="W42" s="36"/>
    </row>
    <row r="43" spans="2:23" x14ac:dyDescent="0.35">
      <c r="B43" s="997" t="s">
        <v>439</v>
      </c>
      <c r="C43" s="826" t="s">
        <v>254</v>
      </c>
      <c r="D43" s="799"/>
      <c r="E43" s="35"/>
      <c r="F43" s="35"/>
      <c r="G43" s="35"/>
      <c r="H43" s="35"/>
      <c r="I43" s="35"/>
      <c r="J43" s="35"/>
      <c r="K43" s="35"/>
      <c r="W43" s="36"/>
    </row>
    <row r="44" spans="2:23" x14ac:dyDescent="0.35">
      <c r="B44" s="997"/>
      <c r="C44" s="827" t="s">
        <v>440</v>
      </c>
      <c r="D44" s="799"/>
      <c r="E44" s="35"/>
      <c r="F44" s="35"/>
      <c r="G44" s="35"/>
      <c r="H44" s="35"/>
      <c r="I44" s="35"/>
      <c r="J44" s="35"/>
      <c r="K44" s="35"/>
      <c r="W44" s="36"/>
    </row>
    <row r="45" spans="2:23" x14ac:dyDescent="0.35">
      <c r="B45" s="997"/>
      <c r="C45" s="828" t="s">
        <v>425</v>
      </c>
      <c r="D45" s="799"/>
      <c r="E45" s="35"/>
      <c r="F45" s="35"/>
      <c r="G45" s="35"/>
      <c r="H45" s="35"/>
      <c r="I45" s="35"/>
      <c r="J45" s="35"/>
      <c r="K45" s="35"/>
      <c r="W45" s="36"/>
    </row>
    <row r="46" spans="2:23" ht="17" x14ac:dyDescent="0.35">
      <c r="B46" s="998"/>
      <c r="C46" s="882" t="s">
        <v>426</v>
      </c>
      <c r="D46" s="799"/>
      <c r="E46" s="35"/>
      <c r="F46" s="35"/>
      <c r="G46" s="35"/>
      <c r="H46" s="35"/>
      <c r="I46" s="35"/>
      <c r="J46" s="35"/>
      <c r="K46" s="35"/>
      <c r="W46" s="36"/>
    </row>
    <row r="47" spans="2:23" ht="17.5" thickBot="1" x14ac:dyDescent="0.4">
      <c r="B47" s="999"/>
      <c r="C47" s="859" t="s">
        <v>714</v>
      </c>
      <c r="D47" s="799"/>
      <c r="E47" s="35"/>
      <c r="F47" s="35"/>
      <c r="G47" s="35"/>
      <c r="H47" s="35"/>
      <c r="I47" s="35"/>
      <c r="J47" s="35"/>
      <c r="K47" s="35"/>
      <c r="W47" s="36"/>
    </row>
    <row r="48" spans="2:23" ht="16" thickBot="1" x14ac:dyDescent="0.4">
      <c r="B48" s="21"/>
      <c r="C48" s="22"/>
      <c r="D48" s="799"/>
      <c r="E48" s="35"/>
      <c r="F48" s="35"/>
      <c r="G48" s="35"/>
      <c r="H48" s="35"/>
      <c r="I48" s="35"/>
      <c r="J48" s="35"/>
      <c r="K48" s="35"/>
      <c r="W48" s="36"/>
    </row>
    <row r="49" spans="1:23" ht="17.5" thickBot="1" x14ac:dyDescent="0.4">
      <c r="B49" s="973" t="s">
        <v>417</v>
      </c>
      <c r="C49" s="974"/>
      <c r="D49" s="799"/>
      <c r="W49" s="36"/>
    </row>
    <row r="50" spans="1:23" ht="15" customHeight="1" x14ac:dyDescent="0.35">
      <c r="B50" s="967" t="s">
        <v>360</v>
      </c>
      <c r="C50" s="968"/>
      <c r="D50" s="799"/>
      <c r="W50" s="36"/>
    </row>
    <row r="51" spans="1:23" ht="15" customHeight="1" x14ac:dyDescent="0.35">
      <c r="B51" s="969"/>
      <c r="C51" s="970"/>
      <c r="D51" s="799"/>
      <c r="W51" s="36"/>
    </row>
    <row r="52" spans="1:23" ht="21.75" customHeight="1" thickBot="1" x14ac:dyDescent="0.4">
      <c r="B52" s="971"/>
      <c r="C52" s="972"/>
      <c r="D52" s="799"/>
      <c r="W52" s="36"/>
    </row>
    <row r="53" spans="1:23" ht="18.75" customHeight="1" x14ac:dyDescent="0.35">
      <c r="B53" s="985" t="s">
        <v>418</v>
      </c>
      <c r="C53" s="986"/>
      <c r="D53" s="799"/>
      <c r="W53" s="36"/>
    </row>
    <row r="54" spans="1:23" ht="18.75" customHeight="1" thickBot="1" x14ac:dyDescent="0.4">
      <c r="B54" s="987"/>
      <c r="C54" s="988"/>
      <c r="D54" s="799"/>
      <c r="R54" s="23" t="s">
        <v>710</v>
      </c>
      <c r="W54" s="36"/>
    </row>
    <row r="55" spans="1:23" ht="15" customHeight="1" x14ac:dyDescent="0.35">
      <c r="B55" s="788"/>
      <c r="C55" s="789"/>
      <c r="D55" s="799"/>
      <c r="W55" s="36"/>
    </row>
    <row r="56" spans="1:23" ht="107.25" customHeight="1" x14ac:dyDescent="0.35">
      <c r="B56" s="180"/>
      <c r="C56" s="181"/>
      <c r="D56" s="831" t="s">
        <v>709</v>
      </c>
      <c r="E56" s="832" t="s">
        <v>704</v>
      </c>
      <c r="F56" s="833" t="str">
        <f t="shared" ref="F56:U56" si="0">F57&amp;F59&amp;F62</f>
        <v>Single-SpeedFixed-Speed or Constant-Air-Volume-RateFixed-Speed or Constant-Air-Volume-Rate</v>
      </c>
      <c r="G56" s="833" t="str">
        <f t="shared" si="0"/>
        <v>Single-SpeedFixed-Speed or Constant-Air-Volume-RateVariable Speed</v>
      </c>
      <c r="H56" s="833" t="str">
        <f t="shared" si="0"/>
        <v>Single-SpeedVariable SpeedFixed-Speed or Constant-Air-Volume-Rate</v>
      </c>
      <c r="I56" s="833" t="str">
        <f t="shared" si="0"/>
        <v>Single-SpeedVariable SpeedVariable Speed</v>
      </c>
      <c r="J56" s="833" t="str">
        <f t="shared" si="0"/>
        <v>Single-SpeedCoil-OnlyFixed-Speed or Constant-Air-Volume-Rate</v>
      </c>
      <c r="K56" s="833" t="str">
        <f t="shared" si="0"/>
        <v>Single-SpeedCoil-OnlyVariable Speed</v>
      </c>
      <c r="L56" s="833" t="str">
        <f t="shared" si="0"/>
        <v>Two-SpeedFixed-Speed or Constant-Air-Volume-RateFixed-Speed or Constant-Air-Volume-Rate</v>
      </c>
      <c r="M56" s="833" t="str">
        <f t="shared" si="0"/>
        <v>Two-SpeedFixed-Speed or Constant-Air-Volume-RateVariable Speed</v>
      </c>
      <c r="N56" s="833" t="str">
        <f t="shared" si="0"/>
        <v>Two-SpeedVariable SpeedFixed-Speed or Constant-Air-Volume-Rate</v>
      </c>
      <c r="O56" s="833" t="str">
        <f t="shared" si="0"/>
        <v>Two-SpeedVariable SpeedVariable Speed</v>
      </c>
      <c r="P56" s="833" t="str">
        <f>P57&amp;P59&amp;P62</f>
        <v>Two-SpeedCoil-OnlyFixed-Speed or Constant-Air-Volume-Rate</v>
      </c>
      <c r="Q56" s="833" t="str">
        <f>Q57&amp;Q59&amp;Q62</f>
        <v>Two-SpeedCoil-OnlyVariable Speed</v>
      </c>
      <c r="R56" s="833" t="str">
        <f t="shared" si="0"/>
        <v>Variable-SpeedFixed-Speed or Constant-Air-Volume-RateFixed-Speed or Constant-Air-Volume-Rate</v>
      </c>
      <c r="S56" s="833" t="str">
        <f t="shared" si="0"/>
        <v>Variable-SpeedFixed-Speed or Constant-Air-Volume-RateVariable Speed</v>
      </c>
      <c r="T56" s="833" t="str">
        <f t="shared" si="0"/>
        <v>Variable-SpeedVariable SpeedFixed-Speed or Constant-Air-Volume-Rate</v>
      </c>
      <c r="U56" s="833" t="str">
        <f t="shared" si="0"/>
        <v>Variable-SpeedVariable SpeedVariable Speed</v>
      </c>
      <c r="W56" s="36"/>
    </row>
    <row r="57" spans="1:23" ht="15" customHeight="1" x14ac:dyDescent="0.35">
      <c r="B57" s="182" t="s">
        <v>282</v>
      </c>
      <c r="C57" s="183" t="s">
        <v>283</v>
      </c>
      <c r="D57" s="799"/>
      <c r="E57" s="948" t="s">
        <v>657</v>
      </c>
      <c r="F57" s="950" t="str">
        <f t="shared" ref="F57:K57" si="1">INDEX(Compressor_Types,1)</f>
        <v>Single-Speed</v>
      </c>
      <c r="G57" s="952" t="str">
        <f t="shared" si="1"/>
        <v>Single-Speed</v>
      </c>
      <c r="H57" s="952" t="str">
        <f t="shared" si="1"/>
        <v>Single-Speed</v>
      </c>
      <c r="I57" s="952" t="str">
        <f t="shared" si="1"/>
        <v>Single-Speed</v>
      </c>
      <c r="J57" s="952" t="str">
        <f t="shared" si="1"/>
        <v>Single-Speed</v>
      </c>
      <c r="K57" s="952" t="str">
        <f t="shared" si="1"/>
        <v>Single-Speed</v>
      </c>
      <c r="L57" s="952" t="str">
        <f t="shared" ref="L57:Q57" si="2">INDEX(Compressor_Types,2)</f>
        <v>Two-Speed</v>
      </c>
      <c r="M57" s="952" t="str">
        <f t="shared" si="2"/>
        <v>Two-Speed</v>
      </c>
      <c r="N57" s="952" t="str">
        <f t="shared" si="2"/>
        <v>Two-Speed</v>
      </c>
      <c r="O57" s="952" t="str">
        <f t="shared" si="2"/>
        <v>Two-Speed</v>
      </c>
      <c r="P57" s="952" t="str">
        <f t="shared" si="2"/>
        <v>Two-Speed</v>
      </c>
      <c r="Q57" s="965" t="str">
        <f t="shared" si="2"/>
        <v>Two-Speed</v>
      </c>
      <c r="R57" s="946" t="str">
        <f>INDEX(Compressor_Types,3)</f>
        <v>Variable-Speed</v>
      </c>
      <c r="S57" s="946" t="str">
        <f>INDEX(Compressor_Types,3)</f>
        <v>Variable-Speed</v>
      </c>
      <c r="T57" s="946" t="str">
        <f>INDEX(Compressor_Types,3)</f>
        <v>Variable-Speed</v>
      </c>
      <c r="U57" s="946" t="str">
        <f>INDEX(Compressor_Types,3)</f>
        <v>Variable-Speed</v>
      </c>
      <c r="W57" s="36"/>
    </row>
    <row r="58" spans="1:23" ht="15" customHeight="1" x14ac:dyDescent="0.35">
      <c r="B58" s="184"/>
      <c r="C58" s="185"/>
      <c r="D58" s="799"/>
      <c r="E58" s="949"/>
      <c r="F58" s="951"/>
      <c r="G58" s="953"/>
      <c r="H58" s="953"/>
      <c r="I58" s="953"/>
      <c r="J58" s="953"/>
      <c r="K58" s="953"/>
      <c r="L58" s="953"/>
      <c r="M58" s="953"/>
      <c r="N58" s="953"/>
      <c r="O58" s="953"/>
      <c r="P58" s="953"/>
      <c r="Q58" s="966"/>
      <c r="R58" s="947"/>
      <c r="S58" s="947"/>
      <c r="T58" s="947"/>
      <c r="U58" s="947"/>
      <c r="W58" s="36"/>
    </row>
    <row r="59" spans="1:23" ht="16.5" customHeight="1" x14ac:dyDescent="0.35">
      <c r="B59" s="24" t="s">
        <v>6</v>
      </c>
      <c r="C59" s="186" t="s">
        <v>270</v>
      </c>
      <c r="D59" s="799"/>
      <c r="E59" s="981" t="s">
        <v>689</v>
      </c>
      <c r="F59" s="984" t="str">
        <f>INDEX(ID_Fan_Types,1)</f>
        <v>Fixed-Speed or Constant-Air-Volume-Rate</v>
      </c>
      <c r="G59" s="964" t="str">
        <f>INDEX(ID_Fan_Types,1)</f>
        <v>Fixed-Speed or Constant-Air-Volume-Rate</v>
      </c>
      <c r="H59" s="964" t="str">
        <f>INDEX(ID_Fan_Types,2)</f>
        <v>Variable Speed</v>
      </c>
      <c r="I59" s="964" t="str">
        <f>INDEX(ID_Fan_Types,2)</f>
        <v>Variable Speed</v>
      </c>
      <c r="J59" s="964" t="str">
        <f>INDEX(ID_Fan_Types,3)</f>
        <v>Coil-Only</v>
      </c>
      <c r="K59" s="964" t="str">
        <f>INDEX(ID_Fan_Types,3)</f>
        <v>Coil-Only</v>
      </c>
      <c r="L59" s="964" t="str">
        <f>INDEX(ID_Fan_Types,1)</f>
        <v>Fixed-Speed or Constant-Air-Volume-Rate</v>
      </c>
      <c r="M59" s="964" t="str">
        <f>INDEX(ID_Fan_Types,1)</f>
        <v>Fixed-Speed or Constant-Air-Volume-Rate</v>
      </c>
      <c r="N59" s="964" t="str">
        <f>INDEX(ID_Fan_Types,2)</f>
        <v>Variable Speed</v>
      </c>
      <c r="O59" s="964" t="str">
        <f>INDEX(ID_Fan_Types,2)</f>
        <v>Variable Speed</v>
      </c>
      <c r="P59" s="964" t="str">
        <f>INDEX(ID_Fan_Types,3)</f>
        <v>Coil-Only</v>
      </c>
      <c r="Q59" s="1003" t="str">
        <f>INDEX(ID_Fan_Types,3)</f>
        <v>Coil-Only</v>
      </c>
      <c r="R59" s="954" t="str">
        <f>INDEX(Fan_Types,1)</f>
        <v>Fixed-Speed or Constant-Air-Volume-Rate</v>
      </c>
      <c r="S59" s="954" t="str">
        <f>INDEX(Fan_Types,1)</f>
        <v>Fixed-Speed or Constant-Air-Volume-Rate</v>
      </c>
      <c r="T59" s="954" t="str">
        <f>INDEX(Fan_Types,2)</f>
        <v>Variable Speed</v>
      </c>
      <c r="U59" s="954" t="str">
        <f>INDEX(Fan_Types,2)</f>
        <v>Variable Speed</v>
      </c>
      <c r="W59" s="36"/>
    </row>
    <row r="60" spans="1:23" ht="16.5" customHeight="1" x14ac:dyDescent="0.35">
      <c r="B60" s="26" t="s">
        <v>7</v>
      </c>
      <c r="C60" s="187" t="s">
        <v>2</v>
      </c>
      <c r="D60" s="800"/>
      <c r="E60" s="982"/>
      <c r="F60" s="976"/>
      <c r="G60" s="958"/>
      <c r="H60" s="958"/>
      <c r="I60" s="958"/>
      <c r="J60" s="958"/>
      <c r="K60" s="958"/>
      <c r="L60" s="958"/>
      <c r="M60" s="958"/>
      <c r="N60" s="958"/>
      <c r="O60" s="958"/>
      <c r="P60" s="958"/>
      <c r="Q60" s="1001"/>
      <c r="R60" s="955"/>
      <c r="S60" s="955"/>
      <c r="T60" s="955"/>
      <c r="U60" s="955"/>
      <c r="W60" s="36"/>
    </row>
    <row r="61" spans="1:23" ht="16.5" customHeight="1" x14ac:dyDescent="0.35">
      <c r="B61" s="26" t="s">
        <v>8</v>
      </c>
      <c r="C61" s="187" t="s">
        <v>4</v>
      </c>
      <c r="D61" s="800"/>
      <c r="E61" s="983"/>
      <c r="F61" s="977"/>
      <c r="G61" s="959"/>
      <c r="H61" s="959"/>
      <c r="I61" s="959"/>
      <c r="J61" s="959"/>
      <c r="K61" s="959"/>
      <c r="L61" s="959"/>
      <c r="M61" s="959"/>
      <c r="N61" s="959"/>
      <c r="O61" s="959"/>
      <c r="P61" s="959"/>
      <c r="Q61" s="1002"/>
      <c r="R61" s="956"/>
      <c r="S61" s="956"/>
      <c r="T61" s="956"/>
      <c r="U61" s="956"/>
      <c r="W61" s="36"/>
    </row>
    <row r="62" spans="1:23" ht="16.5" customHeight="1" x14ac:dyDescent="0.35">
      <c r="B62" s="26" t="s">
        <v>9</v>
      </c>
      <c r="C62" s="187" t="s">
        <v>3</v>
      </c>
      <c r="D62" s="800"/>
      <c r="E62" s="989" t="s">
        <v>658</v>
      </c>
      <c r="F62" s="975" t="str">
        <f>INDEX(Fan_Types,1)</f>
        <v>Fixed-Speed or Constant-Air-Volume-Rate</v>
      </c>
      <c r="G62" s="957" t="str">
        <f>INDEX(Fan_Types,2)</f>
        <v>Variable Speed</v>
      </c>
      <c r="H62" s="957" t="str">
        <f>INDEX(Fan_Types,1)</f>
        <v>Fixed-Speed or Constant-Air-Volume-Rate</v>
      </c>
      <c r="I62" s="957" t="str">
        <f>INDEX(Fan_Types,2)</f>
        <v>Variable Speed</v>
      </c>
      <c r="J62" s="957" t="str">
        <f>INDEX(Fan_Types,1)</f>
        <v>Fixed-Speed or Constant-Air-Volume-Rate</v>
      </c>
      <c r="K62" s="957" t="str">
        <f>INDEX(Fan_Types,2)</f>
        <v>Variable Speed</v>
      </c>
      <c r="L62" s="957" t="str">
        <f>INDEX(Fan_Types,1)</f>
        <v>Fixed-Speed or Constant-Air-Volume-Rate</v>
      </c>
      <c r="M62" s="957" t="str">
        <f>INDEX(Fan_Types,2)</f>
        <v>Variable Speed</v>
      </c>
      <c r="N62" s="957" t="str">
        <f>INDEX(Fan_Types,1)</f>
        <v>Fixed-Speed or Constant-Air-Volume-Rate</v>
      </c>
      <c r="O62" s="957" t="str">
        <f>INDEX(Fan_Types,2)</f>
        <v>Variable Speed</v>
      </c>
      <c r="P62" s="957" t="str">
        <f>INDEX(Fan_Types,1)</f>
        <v>Fixed-Speed or Constant-Air-Volume-Rate</v>
      </c>
      <c r="Q62" s="1000" t="str">
        <f>INDEX(Fan_Types,2)</f>
        <v>Variable Speed</v>
      </c>
      <c r="R62" s="960" t="str">
        <f>INDEX(Fan_Types,1)</f>
        <v>Fixed-Speed or Constant-Air-Volume-Rate</v>
      </c>
      <c r="S62" s="955" t="str">
        <f>INDEX(Fan_Types,2)</f>
        <v>Variable Speed</v>
      </c>
      <c r="T62" s="955" t="str">
        <f>INDEX(Fan_Types,1)</f>
        <v>Fixed-Speed or Constant-Air-Volume-Rate</v>
      </c>
      <c r="U62" s="962" t="str">
        <f>INDEX(Fan_Types,2)</f>
        <v>Variable Speed</v>
      </c>
      <c r="W62" s="36"/>
    </row>
    <row r="63" spans="1:23" x14ac:dyDescent="0.35">
      <c r="A63" s="35"/>
      <c r="B63" s="27" t="s">
        <v>10</v>
      </c>
      <c r="C63" s="845" t="s">
        <v>271</v>
      </c>
      <c r="D63" s="800"/>
      <c r="E63" s="982"/>
      <c r="F63" s="976"/>
      <c r="G63" s="958"/>
      <c r="H63" s="958"/>
      <c r="I63" s="958"/>
      <c r="J63" s="958"/>
      <c r="K63" s="958"/>
      <c r="L63" s="958"/>
      <c r="M63" s="958"/>
      <c r="N63" s="958"/>
      <c r="O63" s="958"/>
      <c r="P63" s="958"/>
      <c r="Q63" s="1001"/>
      <c r="R63" s="960"/>
      <c r="S63" s="955"/>
      <c r="T63" s="955"/>
      <c r="U63" s="962"/>
      <c r="W63" s="36"/>
    </row>
    <row r="64" spans="1:23" x14ac:dyDescent="0.35">
      <c r="B64" s="787" t="s">
        <v>11</v>
      </c>
      <c r="C64" s="844" t="s">
        <v>284</v>
      </c>
      <c r="D64" s="820" t="s">
        <v>709</v>
      </c>
      <c r="E64" s="983"/>
      <c r="F64" s="977"/>
      <c r="G64" s="959"/>
      <c r="H64" s="959"/>
      <c r="I64" s="959"/>
      <c r="J64" s="959"/>
      <c r="K64" s="959"/>
      <c r="L64" s="959"/>
      <c r="M64" s="959"/>
      <c r="N64" s="959"/>
      <c r="O64" s="959"/>
      <c r="P64" s="959"/>
      <c r="Q64" s="1002"/>
      <c r="R64" s="961"/>
      <c r="S64" s="956"/>
      <c r="T64" s="956"/>
      <c r="U64" s="963"/>
      <c r="W64" s="36"/>
    </row>
    <row r="65" spans="1:23" hidden="1" x14ac:dyDescent="0.35">
      <c r="B65" s="817" t="s">
        <v>709</v>
      </c>
      <c r="C65" s="816" t="s">
        <v>708</v>
      </c>
      <c r="D65" s="818" t="s">
        <v>705</v>
      </c>
      <c r="E65" s="848"/>
      <c r="F65" s="815"/>
      <c r="G65" s="815"/>
      <c r="H65" s="815"/>
      <c r="I65" s="815"/>
      <c r="J65" s="829"/>
      <c r="K65" s="829"/>
      <c r="L65" s="815"/>
      <c r="M65" s="815"/>
      <c r="N65" s="815"/>
      <c r="O65" s="815"/>
      <c r="P65" s="829"/>
      <c r="Q65" s="829"/>
      <c r="R65" s="893"/>
      <c r="S65" s="883"/>
      <c r="T65" s="883"/>
      <c r="U65" s="894"/>
      <c r="W65" s="36"/>
    </row>
    <row r="66" spans="1:23" x14ac:dyDescent="0.4">
      <c r="A66" s="35"/>
      <c r="B66" s="836" t="s">
        <v>255</v>
      </c>
      <c r="C66" s="793" t="s">
        <v>663</v>
      </c>
      <c r="D66" s="819" t="str">
        <f t="shared" ref="D66:D89" si="3">C66&amp;E66</f>
        <v>A Tests1st Test</v>
      </c>
      <c r="E66" s="849" t="s">
        <v>671</v>
      </c>
      <c r="F66" s="852" t="s">
        <v>50</v>
      </c>
      <c r="G66" s="853" t="s">
        <v>50</v>
      </c>
      <c r="H66" s="854" t="s">
        <v>674</v>
      </c>
      <c r="I66" s="853" t="s">
        <v>674</v>
      </c>
      <c r="J66" s="854" t="s">
        <v>50</v>
      </c>
      <c r="K66" s="853" t="s">
        <v>50</v>
      </c>
      <c r="L66" s="854" t="s">
        <v>674</v>
      </c>
      <c r="M66" s="853" t="s">
        <v>674</v>
      </c>
      <c r="N66" s="854" t="s">
        <v>674</v>
      </c>
      <c r="O66" s="853" t="s">
        <v>674</v>
      </c>
      <c r="P66" s="854" t="s">
        <v>674</v>
      </c>
      <c r="Q66" s="889" t="s">
        <v>674</v>
      </c>
      <c r="R66" s="895" t="s">
        <v>674</v>
      </c>
      <c r="S66" s="896" t="s">
        <v>674</v>
      </c>
      <c r="T66" s="896" t="s">
        <v>674</v>
      </c>
      <c r="U66" s="897" t="s">
        <v>674</v>
      </c>
      <c r="W66" s="36"/>
    </row>
    <row r="67" spans="1:23" x14ac:dyDescent="0.4">
      <c r="A67" s="35"/>
      <c r="B67" s="787"/>
      <c r="C67" s="791" t="str">
        <f>C66</f>
        <v>A Tests</v>
      </c>
      <c r="D67" s="819" t="str">
        <f t="shared" si="3"/>
        <v>A Tests2nd Test</v>
      </c>
      <c r="E67" s="850" t="s">
        <v>672</v>
      </c>
      <c r="F67" s="855" t="s">
        <v>675</v>
      </c>
      <c r="G67" s="847" t="s">
        <v>675</v>
      </c>
      <c r="H67" s="846" t="s">
        <v>676</v>
      </c>
      <c r="I67" s="847" t="s">
        <v>676</v>
      </c>
      <c r="J67" s="846" t="s">
        <v>675</v>
      </c>
      <c r="K67" s="847" t="s">
        <v>675</v>
      </c>
      <c r="L67" s="846" t="s">
        <v>675</v>
      </c>
      <c r="M67" s="847" t="s">
        <v>675</v>
      </c>
      <c r="N67" s="846" t="s">
        <v>675</v>
      </c>
      <c r="O67" s="847" t="s">
        <v>675</v>
      </c>
      <c r="P67" s="846" t="s">
        <v>675</v>
      </c>
      <c r="Q67" s="890" t="s">
        <v>675</v>
      </c>
      <c r="R67" s="895" t="s">
        <v>675</v>
      </c>
      <c r="S67" s="896" t="s">
        <v>675</v>
      </c>
      <c r="T67" s="896" t="s">
        <v>675</v>
      </c>
      <c r="U67" s="897" t="s">
        <v>675</v>
      </c>
      <c r="W67" s="36"/>
    </row>
    <row r="68" spans="1:23" x14ac:dyDescent="0.4">
      <c r="B68" s="32" t="s">
        <v>256</v>
      </c>
      <c r="C68" s="790" t="s">
        <v>664</v>
      </c>
      <c r="D68" s="819" t="str">
        <f t="shared" si="3"/>
        <v>B Tests1st Test</v>
      </c>
      <c r="E68" s="850" t="s">
        <v>671</v>
      </c>
      <c r="F68" s="855" t="s">
        <v>186</v>
      </c>
      <c r="G68" s="847" t="s">
        <v>186</v>
      </c>
      <c r="H68" s="846" t="s">
        <v>677</v>
      </c>
      <c r="I68" s="847" t="s">
        <v>677</v>
      </c>
      <c r="J68" s="846" t="s">
        <v>186</v>
      </c>
      <c r="K68" s="847" t="s">
        <v>186</v>
      </c>
      <c r="L68" s="846" t="s">
        <v>677</v>
      </c>
      <c r="M68" s="847" t="s">
        <v>677</v>
      </c>
      <c r="N68" s="846" t="s">
        <v>677</v>
      </c>
      <c r="O68" s="847" t="s">
        <v>677</v>
      </c>
      <c r="P68" s="846" t="s">
        <v>677</v>
      </c>
      <c r="Q68" s="890" t="s">
        <v>677</v>
      </c>
      <c r="R68" s="895" t="s">
        <v>677</v>
      </c>
      <c r="S68" s="896" t="s">
        <v>677</v>
      </c>
      <c r="T68" s="896" t="s">
        <v>677</v>
      </c>
      <c r="U68" s="897" t="s">
        <v>677</v>
      </c>
      <c r="W68" s="36"/>
    </row>
    <row r="69" spans="1:23" x14ac:dyDescent="0.4">
      <c r="B69" s="32"/>
      <c r="C69" s="791" t="str">
        <f>C68</f>
        <v>B Tests</v>
      </c>
      <c r="D69" s="819" t="str">
        <f t="shared" si="3"/>
        <v>B Tests2nd Test</v>
      </c>
      <c r="E69" s="850" t="s">
        <v>672</v>
      </c>
      <c r="F69" s="855" t="s">
        <v>675</v>
      </c>
      <c r="G69" s="847" t="s">
        <v>675</v>
      </c>
      <c r="H69" s="846" t="s">
        <v>678</v>
      </c>
      <c r="I69" s="847" t="s">
        <v>678</v>
      </c>
      <c r="J69" s="846" t="s">
        <v>675</v>
      </c>
      <c r="K69" s="847" t="s">
        <v>675</v>
      </c>
      <c r="L69" s="846" t="s">
        <v>678</v>
      </c>
      <c r="M69" s="847" t="s">
        <v>678</v>
      </c>
      <c r="N69" s="846" t="s">
        <v>678</v>
      </c>
      <c r="O69" s="847" t="s">
        <v>678</v>
      </c>
      <c r="P69" s="846" t="s">
        <v>678</v>
      </c>
      <c r="Q69" s="890" t="s">
        <v>678</v>
      </c>
      <c r="R69" s="895" t="s">
        <v>678</v>
      </c>
      <c r="S69" s="896" t="s">
        <v>678</v>
      </c>
      <c r="T69" s="896" t="s">
        <v>678</v>
      </c>
      <c r="U69" s="897" t="s">
        <v>678</v>
      </c>
      <c r="W69" s="36"/>
    </row>
    <row r="70" spans="1:23" x14ac:dyDescent="0.4">
      <c r="B70" s="32" t="s">
        <v>257</v>
      </c>
      <c r="C70" s="790" t="s">
        <v>660</v>
      </c>
      <c r="D70" s="819" t="str">
        <f t="shared" si="3"/>
        <v>F1 Test</v>
      </c>
      <c r="E70" s="850"/>
      <c r="F70" s="855" t="s">
        <v>675</v>
      </c>
      <c r="G70" s="847" t="s">
        <v>675</v>
      </c>
      <c r="H70" s="846" t="s">
        <v>675</v>
      </c>
      <c r="I70" s="847" t="s">
        <v>675</v>
      </c>
      <c r="J70" s="846" t="s">
        <v>675</v>
      </c>
      <c r="K70" s="847" t="s">
        <v>675</v>
      </c>
      <c r="L70" s="846" t="s">
        <v>675</v>
      </c>
      <c r="M70" s="847" t="s">
        <v>675</v>
      </c>
      <c r="N70" s="846" t="s">
        <v>680</v>
      </c>
      <c r="O70" s="847" t="s">
        <v>680</v>
      </c>
      <c r="P70" s="846" t="s">
        <v>675</v>
      </c>
      <c r="Q70" s="890" t="s">
        <v>675</v>
      </c>
      <c r="R70" s="898" t="s">
        <v>680</v>
      </c>
      <c r="S70" s="899" t="s">
        <v>680</v>
      </c>
      <c r="T70" s="899" t="s">
        <v>680</v>
      </c>
      <c r="U70" s="900" t="s">
        <v>680</v>
      </c>
      <c r="W70" s="36"/>
    </row>
    <row r="71" spans="1:23" x14ac:dyDescent="0.4">
      <c r="B71" s="32" t="s">
        <v>258</v>
      </c>
      <c r="C71" s="790" t="s">
        <v>159</v>
      </c>
      <c r="D71" s="819" t="str">
        <f t="shared" si="3"/>
        <v>Ev Test</v>
      </c>
      <c r="E71" s="850"/>
      <c r="F71" s="855" t="s">
        <v>675</v>
      </c>
      <c r="G71" s="847" t="s">
        <v>675</v>
      </c>
      <c r="H71" s="846" t="s">
        <v>675</v>
      </c>
      <c r="I71" s="847" t="s">
        <v>675</v>
      </c>
      <c r="J71" s="846" t="s">
        <v>675</v>
      </c>
      <c r="K71" s="847" t="s">
        <v>675</v>
      </c>
      <c r="L71" s="846" t="s">
        <v>675</v>
      </c>
      <c r="M71" s="847" t="s">
        <v>675</v>
      </c>
      <c r="N71" s="846" t="s">
        <v>675</v>
      </c>
      <c r="O71" s="847" t="s">
        <v>675</v>
      </c>
      <c r="P71" s="846" t="s">
        <v>675</v>
      </c>
      <c r="Q71" s="890" t="s">
        <v>675</v>
      </c>
      <c r="R71" s="898" t="s">
        <v>679</v>
      </c>
      <c r="S71" s="899" t="s">
        <v>679</v>
      </c>
      <c r="T71" s="899" t="s">
        <v>679</v>
      </c>
      <c r="U71" s="900" t="s">
        <v>679</v>
      </c>
      <c r="W71" s="36"/>
    </row>
    <row r="72" spans="1:23" x14ac:dyDescent="0.4">
      <c r="B72" s="32" t="s">
        <v>259</v>
      </c>
      <c r="C72" s="790" t="s">
        <v>665</v>
      </c>
      <c r="D72" s="819" t="str">
        <f t="shared" si="3"/>
        <v>Optional C Tests1st Test</v>
      </c>
      <c r="E72" s="850" t="s">
        <v>671</v>
      </c>
      <c r="F72" s="860" t="s">
        <v>690</v>
      </c>
      <c r="G72" s="861" t="s">
        <v>690</v>
      </c>
      <c r="H72" s="862" t="s">
        <v>691</v>
      </c>
      <c r="I72" s="861" t="s">
        <v>691</v>
      </c>
      <c r="J72" s="862" t="s">
        <v>690</v>
      </c>
      <c r="K72" s="861" t="s">
        <v>690</v>
      </c>
      <c r="L72" s="862" t="s">
        <v>692</v>
      </c>
      <c r="M72" s="861" t="s">
        <v>692</v>
      </c>
      <c r="N72" s="862" t="s">
        <v>692</v>
      </c>
      <c r="O72" s="861" t="s">
        <v>692</v>
      </c>
      <c r="P72" s="862" t="s">
        <v>692</v>
      </c>
      <c r="Q72" s="891" t="s">
        <v>692</v>
      </c>
      <c r="R72" s="898" t="s">
        <v>675</v>
      </c>
      <c r="S72" s="899" t="s">
        <v>675</v>
      </c>
      <c r="T72" s="899" t="s">
        <v>675</v>
      </c>
      <c r="U72" s="900" t="s">
        <v>675</v>
      </c>
      <c r="W72" s="36"/>
    </row>
    <row r="73" spans="1:23" x14ac:dyDescent="0.4">
      <c r="B73" s="32"/>
      <c r="C73" s="791" t="str">
        <f>C72</f>
        <v>Optional C Tests</v>
      </c>
      <c r="D73" s="819" t="str">
        <f t="shared" si="3"/>
        <v>Optional C Tests2nd Test</v>
      </c>
      <c r="E73" s="850" t="s">
        <v>672</v>
      </c>
      <c r="F73" s="855" t="s">
        <v>675</v>
      </c>
      <c r="G73" s="847" t="s">
        <v>675</v>
      </c>
      <c r="H73" s="846" t="s">
        <v>675</v>
      </c>
      <c r="I73" s="847" t="s">
        <v>675</v>
      </c>
      <c r="J73" s="846" t="s">
        <v>675</v>
      </c>
      <c r="K73" s="847" t="s">
        <v>675</v>
      </c>
      <c r="L73" s="862" t="s">
        <v>691</v>
      </c>
      <c r="M73" s="861" t="s">
        <v>691</v>
      </c>
      <c r="N73" s="862" t="s">
        <v>691</v>
      </c>
      <c r="O73" s="861" t="s">
        <v>691</v>
      </c>
      <c r="P73" s="862" t="s">
        <v>691</v>
      </c>
      <c r="Q73" s="891" t="s">
        <v>691</v>
      </c>
      <c r="R73" s="898" t="s">
        <v>675</v>
      </c>
      <c r="S73" s="899" t="s">
        <v>675</v>
      </c>
      <c r="T73" s="899" t="s">
        <v>675</v>
      </c>
      <c r="U73" s="900" t="s">
        <v>675</v>
      </c>
      <c r="W73" s="36"/>
    </row>
    <row r="74" spans="1:23" x14ac:dyDescent="0.4">
      <c r="B74" s="32" t="s">
        <v>260</v>
      </c>
      <c r="C74" s="790" t="s">
        <v>667</v>
      </c>
      <c r="D74" s="819" t="str">
        <f t="shared" si="3"/>
        <v>Optional D Tests1st Test</v>
      </c>
      <c r="E74" s="850" t="s">
        <v>671</v>
      </c>
      <c r="F74" s="860" t="s">
        <v>693</v>
      </c>
      <c r="G74" s="861" t="s">
        <v>693</v>
      </c>
      <c r="H74" s="862" t="s">
        <v>694</v>
      </c>
      <c r="I74" s="861" t="s">
        <v>694</v>
      </c>
      <c r="J74" s="862" t="s">
        <v>693</v>
      </c>
      <c r="K74" s="861" t="s">
        <v>693</v>
      </c>
      <c r="L74" s="862" t="s">
        <v>695</v>
      </c>
      <c r="M74" s="861" t="s">
        <v>695</v>
      </c>
      <c r="N74" s="862" t="s">
        <v>695</v>
      </c>
      <c r="O74" s="861" t="s">
        <v>695</v>
      </c>
      <c r="P74" s="862" t="s">
        <v>695</v>
      </c>
      <c r="Q74" s="891" t="s">
        <v>695</v>
      </c>
      <c r="R74" s="898" t="s">
        <v>675</v>
      </c>
      <c r="S74" s="899" t="s">
        <v>675</v>
      </c>
      <c r="T74" s="899" t="s">
        <v>675</v>
      </c>
      <c r="U74" s="900" t="s">
        <v>675</v>
      </c>
      <c r="W74" s="36"/>
    </row>
    <row r="75" spans="1:23" x14ac:dyDescent="0.4">
      <c r="B75" s="32"/>
      <c r="C75" s="791" t="str">
        <f>C74</f>
        <v>Optional D Tests</v>
      </c>
      <c r="D75" s="819" t="str">
        <f t="shared" si="3"/>
        <v>Optional D Tests2nd Test</v>
      </c>
      <c r="E75" s="850" t="s">
        <v>672</v>
      </c>
      <c r="F75" s="855" t="s">
        <v>675</v>
      </c>
      <c r="G75" s="847" t="s">
        <v>675</v>
      </c>
      <c r="H75" s="846" t="s">
        <v>675</v>
      </c>
      <c r="I75" s="847" t="s">
        <v>675</v>
      </c>
      <c r="J75" s="846" t="s">
        <v>675</v>
      </c>
      <c r="K75" s="847" t="s">
        <v>675</v>
      </c>
      <c r="L75" s="862" t="s">
        <v>694</v>
      </c>
      <c r="M75" s="861" t="s">
        <v>694</v>
      </c>
      <c r="N75" s="862" t="s">
        <v>694</v>
      </c>
      <c r="O75" s="861" t="s">
        <v>694</v>
      </c>
      <c r="P75" s="862" t="s">
        <v>694</v>
      </c>
      <c r="Q75" s="891" t="s">
        <v>694</v>
      </c>
      <c r="R75" s="898" t="s">
        <v>675</v>
      </c>
      <c r="S75" s="899" t="s">
        <v>675</v>
      </c>
      <c r="T75" s="899" t="s">
        <v>675</v>
      </c>
      <c r="U75" s="900" t="s">
        <v>675</v>
      </c>
      <c r="W75" s="36"/>
    </row>
    <row r="76" spans="1:23" x14ac:dyDescent="0.4">
      <c r="B76" s="32" t="s">
        <v>261</v>
      </c>
      <c r="C76" s="790" t="s">
        <v>661</v>
      </c>
      <c r="D76" s="819" t="str">
        <f t="shared" si="3"/>
        <v>Optional G1 Test</v>
      </c>
      <c r="E76" s="850"/>
      <c r="F76" s="855" t="s">
        <v>675</v>
      </c>
      <c r="G76" s="847" t="s">
        <v>675</v>
      </c>
      <c r="H76" s="846" t="s">
        <v>675</v>
      </c>
      <c r="I76" s="847" t="s">
        <v>675</v>
      </c>
      <c r="J76" s="846" t="s">
        <v>675</v>
      </c>
      <c r="K76" s="847" t="s">
        <v>675</v>
      </c>
      <c r="L76" s="846" t="s">
        <v>675</v>
      </c>
      <c r="M76" s="847" t="s">
        <v>675</v>
      </c>
      <c r="N76" s="846" t="s">
        <v>675</v>
      </c>
      <c r="O76" s="847" t="s">
        <v>675</v>
      </c>
      <c r="P76" s="846" t="s">
        <v>675</v>
      </c>
      <c r="Q76" s="890" t="s">
        <v>675</v>
      </c>
      <c r="R76" s="901" t="s">
        <v>696</v>
      </c>
      <c r="S76" s="902" t="s">
        <v>696</v>
      </c>
      <c r="T76" s="902" t="s">
        <v>696</v>
      </c>
      <c r="U76" s="903" t="s">
        <v>696</v>
      </c>
      <c r="W76" s="36"/>
    </row>
    <row r="77" spans="1:23" x14ac:dyDescent="0.4">
      <c r="B77" s="32" t="s">
        <v>262</v>
      </c>
      <c r="C77" s="790" t="s">
        <v>662</v>
      </c>
      <c r="D77" s="819" t="str">
        <f t="shared" si="3"/>
        <v>Optional I1 Test</v>
      </c>
      <c r="E77" s="850"/>
      <c r="F77" s="855" t="s">
        <v>675</v>
      </c>
      <c r="G77" s="847" t="s">
        <v>675</v>
      </c>
      <c r="H77" s="846" t="s">
        <v>675</v>
      </c>
      <c r="I77" s="847" t="s">
        <v>675</v>
      </c>
      <c r="J77" s="846" t="s">
        <v>675</v>
      </c>
      <c r="K77" s="847" t="s">
        <v>675</v>
      </c>
      <c r="L77" s="846" t="s">
        <v>675</v>
      </c>
      <c r="M77" s="847" t="s">
        <v>675</v>
      </c>
      <c r="N77" s="846" t="s">
        <v>675</v>
      </c>
      <c r="O77" s="847" t="s">
        <v>675</v>
      </c>
      <c r="P77" s="846" t="s">
        <v>675</v>
      </c>
      <c r="Q77" s="890" t="s">
        <v>675</v>
      </c>
      <c r="R77" s="901" t="s">
        <v>697</v>
      </c>
      <c r="S77" s="902" t="s">
        <v>697</v>
      </c>
      <c r="T77" s="902" t="s">
        <v>697</v>
      </c>
      <c r="U77" s="903" t="s">
        <v>697</v>
      </c>
      <c r="W77" s="36"/>
    </row>
    <row r="78" spans="1:23" x14ac:dyDescent="0.4">
      <c r="B78" s="32" t="s">
        <v>263</v>
      </c>
      <c r="C78" s="790" t="s">
        <v>655</v>
      </c>
      <c r="D78" s="819" t="str">
        <f t="shared" si="3"/>
        <v>H0-1 Test</v>
      </c>
      <c r="E78" s="850"/>
      <c r="F78" s="855" t="s">
        <v>675</v>
      </c>
      <c r="G78" s="847" t="s">
        <v>675</v>
      </c>
      <c r="H78" s="846" t="s">
        <v>675</v>
      </c>
      <c r="I78" s="847" t="s">
        <v>675</v>
      </c>
      <c r="J78" s="846" t="s">
        <v>675</v>
      </c>
      <c r="K78" s="847" t="s">
        <v>675</v>
      </c>
      <c r="L78" s="846" t="s">
        <v>681</v>
      </c>
      <c r="M78" s="847" t="s">
        <v>681</v>
      </c>
      <c r="N78" s="846" t="s">
        <v>681</v>
      </c>
      <c r="O78" s="847" t="s">
        <v>681</v>
      </c>
      <c r="P78" s="846" t="s">
        <v>681</v>
      </c>
      <c r="Q78" s="890" t="s">
        <v>681</v>
      </c>
      <c r="R78" s="898" t="s">
        <v>681</v>
      </c>
      <c r="S78" s="899" t="s">
        <v>681</v>
      </c>
      <c r="T78" s="899" t="s">
        <v>681</v>
      </c>
      <c r="U78" s="900" t="s">
        <v>681</v>
      </c>
      <c r="W78" s="36"/>
    </row>
    <row r="79" spans="1:23" x14ac:dyDescent="0.4">
      <c r="B79" s="32" t="s">
        <v>264</v>
      </c>
      <c r="C79" s="790" t="s">
        <v>668</v>
      </c>
      <c r="D79" s="819" t="str">
        <f t="shared" si="3"/>
        <v>H1 Tests1st Test</v>
      </c>
      <c r="E79" s="850" t="s">
        <v>671</v>
      </c>
      <c r="F79" s="855" t="s">
        <v>400</v>
      </c>
      <c r="G79" s="847" t="s">
        <v>400</v>
      </c>
      <c r="H79" s="846" t="s">
        <v>384</v>
      </c>
      <c r="I79" s="847" t="s">
        <v>384</v>
      </c>
      <c r="J79" s="846" t="s">
        <v>400</v>
      </c>
      <c r="K79" s="847" t="s">
        <v>400</v>
      </c>
      <c r="L79" s="846" t="s">
        <v>384</v>
      </c>
      <c r="M79" s="847" t="s">
        <v>384</v>
      </c>
      <c r="N79" s="846" t="s">
        <v>384</v>
      </c>
      <c r="O79" s="847" t="s">
        <v>384</v>
      </c>
      <c r="P79" s="846" t="s">
        <v>384</v>
      </c>
      <c r="Q79" s="890" t="s">
        <v>384</v>
      </c>
      <c r="R79" s="895" t="s">
        <v>398</v>
      </c>
      <c r="S79" s="896" t="s">
        <v>398</v>
      </c>
      <c r="T79" s="896" t="s">
        <v>398</v>
      </c>
      <c r="U79" s="897" t="s">
        <v>398</v>
      </c>
      <c r="W79" s="36"/>
    </row>
    <row r="80" spans="1:23" x14ac:dyDescent="0.4">
      <c r="B80" s="32"/>
      <c r="C80" s="791" t="str">
        <f>C79</f>
        <v>H1 Tests</v>
      </c>
      <c r="D80" s="819" t="str">
        <f t="shared" si="3"/>
        <v>H1 Tests2nd Test</v>
      </c>
      <c r="E80" s="850" t="s">
        <v>672</v>
      </c>
      <c r="F80" s="855" t="s">
        <v>675</v>
      </c>
      <c r="G80" s="847" t="s">
        <v>675</v>
      </c>
      <c r="H80" s="846" t="s">
        <v>398</v>
      </c>
      <c r="I80" s="847" t="s">
        <v>398</v>
      </c>
      <c r="J80" s="846" t="s">
        <v>675</v>
      </c>
      <c r="K80" s="847" t="s">
        <v>675</v>
      </c>
      <c r="L80" s="846" t="s">
        <v>398</v>
      </c>
      <c r="M80" s="847" t="s">
        <v>398</v>
      </c>
      <c r="N80" s="846" t="s">
        <v>398</v>
      </c>
      <c r="O80" s="847" t="s">
        <v>398</v>
      </c>
      <c r="P80" s="846" t="s">
        <v>398</v>
      </c>
      <c r="Q80" s="890" t="s">
        <v>398</v>
      </c>
      <c r="R80" s="895" t="s">
        <v>399</v>
      </c>
      <c r="S80" s="896" t="s">
        <v>399</v>
      </c>
      <c r="T80" s="896" t="s">
        <v>399</v>
      </c>
      <c r="U80" s="897" t="s">
        <v>399</v>
      </c>
      <c r="W80" s="36"/>
    </row>
    <row r="81" spans="1:23" x14ac:dyDescent="0.4">
      <c r="B81" s="32"/>
      <c r="C81" s="791" t="str">
        <f>C79</f>
        <v>H1 Tests</v>
      </c>
      <c r="D81" s="819" t="str">
        <f t="shared" si="3"/>
        <v>H1 Tests3rd Test</v>
      </c>
      <c r="E81" s="850" t="s">
        <v>673</v>
      </c>
      <c r="F81" s="855" t="s">
        <v>675</v>
      </c>
      <c r="G81" s="847" t="s">
        <v>675</v>
      </c>
      <c r="H81" s="846" t="s">
        <v>675</v>
      </c>
      <c r="I81" s="847" t="s">
        <v>675</v>
      </c>
      <c r="J81" s="846" t="s">
        <v>675</v>
      </c>
      <c r="K81" s="847" t="s">
        <v>675</v>
      </c>
      <c r="L81" s="846" t="s">
        <v>675</v>
      </c>
      <c r="M81" s="847" t="s">
        <v>675</v>
      </c>
      <c r="N81" s="846" t="s">
        <v>675</v>
      </c>
      <c r="O81" s="847" t="s">
        <v>675</v>
      </c>
      <c r="P81" s="846" t="s">
        <v>675</v>
      </c>
      <c r="Q81" s="890" t="s">
        <v>675</v>
      </c>
      <c r="R81" s="901" t="s">
        <v>698</v>
      </c>
      <c r="S81" s="902" t="s">
        <v>698</v>
      </c>
      <c r="T81" s="902" t="s">
        <v>698</v>
      </c>
      <c r="U81" s="903" t="s">
        <v>698</v>
      </c>
      <c r="W81" s="36"/>
    </row>
    <row r="82" spans="1:23" x14ac:dyDescent="0.4">
      <c r="B82" s="32" t="s">
        <v>265</v>
      </c>
      <c r="C82" s="790" t="s">
        <v>669</v>
      </c>
      <c r="D82" s="819" t="str">
        <f t="shared" si="3"/>
        <v>H2 Tests1st Test</v>
      </c>
      <c r="E82" s="850" t="s">
        <v>671</v>
      </c>
      <c r="F82" s="855" t="s">
        <v>682</v>
      </c>
      <c r="G82" s="847" t="s">
        <v>682</v>
      </c>
      <c r="H82" s="846" t="s">
        <v>683</v>
      </c>
      <c r="I82" s="847" t="s">
        <v>683</v>
      </c>
      <c r="J82" s="846" t="s">
        <v>682</v>
      </c>
      <c r="K82" s="847" t="s">
        <v>682</v>
      </c>
      <c r="L82" s="846" t="s">
        <v>683</v>
      </c>
      <c r="M82" s="847" t="s">
        <v>683</v>
      </c>
      <c r="N82" s="846" t="s">
        <v>683</v>
      </c>
      <c r="O82" s="847" t="s">
        <v>683</v>
      </c>
      <c r="P82" s="846" t="s">
        <v>683</v>
      </c>
      <c r="Q82" s="890" t="s">
        <v>683</v>
      </c>
      <c r="R82" s="898" t="s">
        <v>684</v>
      </c>
      <c r="S82" s="899" t="s">
        <v>684</v>
      </c>
      <c r="T82" s="899" t="s">
        <v>684</v>
      </c>
      <c r="U82" s="900" t="s">
        <v>684</v>
      </c>
      <c r="W82" s="36"/>
    </row>
    <row r="83" spans="1:23" x14ac:dyDescent="0.4">
      <c r="B83" s="32"/>
      <c r="C83" s="791" t="str">
        <f>C82</f>
        <v>H2 Tests</v>
      </c>
      <c r="D83" s="819" t="str">
        <f t="shared" si="3"/>
        <v>H2 Tests2nd Test</v>
      </c>
      <c r="E83" s="850" t="s">
        <v>672</v>
      </c>
      <c r="F83" s="855" t="s">
        <v>675</v>
      </c>
      <c r="G83" s="847" t="s">
        <v>675</v>
      </c>
      <c r="H83" s="862" t="s">
        <v>700</v>
      </c>
      <c r="I83" s="861" t="s">
        <v>700</v>
      </c>
      <c r="J83" s="846" t="s">
        <v>675</v>
      </c>
      <c r="K83" s="847" t="s">
        <v>675</v>
      </c>
      <c r="L83" s="846" t="s">
        <v>685</v>
      </c>
      <c r="M83" s="847" t="s">
        <v>685</v>
      </c>
      <c r="N83" s="846" t="s">
        <v>685</v>
      </c>
      <c r="O83" s="847" t="s">
        <v>685</v>
      </c>
      <c r="P83" s="846" t="s">
        <v>685</v>
      </c>
      <c r="Q83" s="890" t="s">
        <v>685</v>
      </c>
      <c r="R83" s="901" t="s">
        <v>699</v>
      </c>
      <c r="S83" s="902" t="s">
        <v>699</v>
      </c>
      <c r="T83" s="902" t="s">
        <v>699</v>
      </c>
      <c r="U83" s="903" t="s">
        <v>699</v>
      </c>
      <c r="W83" s="36"/>
    </row>
    <row r="84" spans="1:23" x14ac:dyDescent="0.4">
      <c r="B84" s="32" t="s">
        <v>266</v>
      </c>
      <c r="C84" s="790" t="s">
        <v>670</v>
      </c>
      <c r="D84" s="819" t="str">
        <f t="shared" si="3"/>
        <v>H3 Tests1st Test</v>
      </c>
      <c r="E84" s="850" t="s">
        <v>671</v>
      </c>
      <c r="F84" s="855" t="s">
        <v>686</v>
      </c>
      <c r="G84" s="847" t="s">
        <v>686</v>
      </c>
      <c r="H84" s="846" t="s">
        <v>687</v>
      </c>
      <c r="I84" s="847" t="s">
        <v>687</v>
      </c>
      <c r="J84" s="846" t="s">
        <v>686</v>
      </c>
      <c r="K84" s="847" t="s">
        <v>686</v>
      </c>
      <c r="L84" s="846" t="s">
        <v>687</v>
      </c>
      <c r="M84" s="847" t="s">
        <v>687</v>
      </c>
      <c r="N84" s="846" t="s">
        <v>687</v>
      </c>
      <c r="O84" s="847" t="s">
        <v>687</v>
      </c>
      <c r="P84" s="846" t="s">
        <v>687</v>
      </c>
      <c r="Q84" s="890" t="s">
        <v>687</v>
      </c>
      <c r="R84" s="898" t="s">
        <v>687</v>
      </c>
      <c r="S84" s="899" t="s">
        <v>687</v>
      </c>
      <c r="T84" s="899" t="s">
        <v>687</v>
      </c>
      <c r="U84" s="900" t="s">
        <v>687</v>
      </c>
      <c r="W84" s="36"/>
    </row>
    <row r="85" spans="1:23" x14ac:dyDescent="0.4">
      <c r="B85" s="32"/>
      <c r="C85" s="791" t="str">
        <f>C84</f>
        <v>H3 Tests</v>
      </c>
      <c r="D85" s="819" t="str">
        <f t="shared" si="3"/>
        <v>H3 Tests2nd Test</v>
      </c>
      <c r="E85" s="850" t="s">
        <v>672</v>
      </c>
      <c r="F85" s="855" t="s">
        <v>675</v>
      </c>
      <c r="G85" s="847" t="s">
        <v>675</v>
      </c>
      <c r="H85" s="846" t="s">
        <v>688</v>
      </c>
      <c r="I85" s="847" t="s">
        <v>688</v>
      </c>
      <c r="J85" s="846" t="s">
        <v>675</v>
      </c>
      <c r="K85" s="847" t="s">
        <v>675</v>
      </c>
      <c r="L85" s="846" t="s">
        <v>688</v>
      </c>
      <c r="M85" s="847" t="s">
        <v>688</v>
      </c>
      <c r="N85" s="846" t="s">
        <v>688</v>
      </c>
      <c r="O85" s="847" t="s">
        <v>688</v>
      </c>
      <c r="P85" s="846" t="s">
        <v>688</v>
      </c>
      <c r="Q85" s="890" t="s">
        <v>688</v>
      </c>
      <c r="R85" s="898" t="s">
        <v>675</v>
      </c>
      <c r="S85" s="899" t="s">
        <v>675</v>
      </c>
      <c r="T85" s="899" t="s">
        <v>675</v>
      </c>
      <c r="U85" s="900" t="s">
        <v>675</v>
      </c>
      <c r="W85" s="36"/>
    </row>
    <row r="86" spans="1:23" x14ac:dyDescent="0.4">
      <c r="B86" s="32" t="s">
        <v>267</v>
      </c>
      <c r="C86" s="791" t="s">
        <v>743</v>
      </c>
      <c r="D86" s="819" t="str">
        <f t="shared" si="3"/>
        <v>Optional H4 Test</v>
      </c>
      <c r="E86" s="850"/>
      <c r="F86" s="860" t="s">
        <v>740</v>
      </c>
      <c r="G86" s="861" t="s">
        <v>740</v>
      </c>
      <c r="H86" s="862" t="s">
        <v>740</v>
      </c>
      <c r="I86" s="861" t="s">
        <v>740</v>
      </c>
      <c r="J86" s="862" t="s">
        <v>740</v>
      </c>
      <c r="K86" s="861" t="s">
        <v>740</v>
      </c>
      <c r="L86" s="862" t="s">
        <v>741</v>
      </c>
      <c r="M86" s="861" t="s">
        <v>741</v>
      </c>
      <c r="N86" s="862" t="s">
        <v>741</v>
      </c>
      <c r="O86" s="861" t="s">
        <v>741</v>
      </c>
      <c r="P86" s="862" t="s">
        <v>741</v>
      </c>
      <c r="Q86" s="891" t="s">
        <v>741</v>
      </c>
      <c r="R86" s="901" t="s">
        <v>741</v>
      </c>
      <c r="S86" s="902" t="s">
        <v>741</v>
      </c>
      <c r="T86" s="902" t="s">
        <v>741</v>
      </c>
      <c r="U86" s="903" t="s">
        <v>741</v>
      </c>
      <c r="W86" s="36"/>
    </row>
    <row r="87" spans="1:23" x14ac:dyDescent="0.4">
      <c r="B87" s="32" t="s">
        <v>268</v>
      </c>
      <c r="C87" s="790" t="s">
        <v>659</v>
      </c>
      <c r="D87" s="819" t="str">
        <f t="shared" si="3"/>
        <v>Optional H0C-1 Test</v>
      </c>
      <c r="E87" s="850"/>
      <c r="F87" s="855" t="s">
        <v>675</v>
      </c>
      <c r="G87" s="847" t="s">
        <v>675</v>
      </c>
      <c r="H87" s="846" t="s">
        <v>675</v>
      </c>
      <c r="I87" s="847" t="s">
        <v>675</v>
      </c>
      <c r="J87" s="846" t="s">
        <v>675</v>
      </c>
      <c r="K87" s="847" t="s">
        <v>675</v>
      </c>
      <c r="L87" s="846" t="s">
        <v>675</v>
      </c>
      <c r="M87" s="847" t="s">
        <v>675</v>
      </c>
      <c r="N87" s="846" t="s">
        <v>675</v>
      </c>
      <c r="O87" s="847" t="s">
        <v>675</v>
      </c>
      <c r="P87" s="846" t="s">
        <v>675</v>
      </c>
      <c r="Q87" s="890" t="s">
        <v>675</v>
      </c>
      <c r="R87" s="901" t="s">
        <v>703</v>
      </c>
      <c r="S87" s="902" t="s">
        <v>703</v>
      </c>
      <c r="T87" s="902" t="s">
        <v>703</v>
      </c>
      <c r="U87" s="903" t="s">
        <v>703</v>
      </c>
      <c r="W87" s="36"/>
    </row>
    <row r="88" spans="1:23" x14ac:dyDescent="0.4">
      <c r="B88" s="32" t="s">
        <v>502</v>
      </c>
      <c r="C88" s="790" t="s">
        <v>666</v>
      </c>
      <c r="D88" s="819" t="str">
        <f t="shared" si="3"/>
        <v>Optional H1C Tests1st Test</v>
      </c>
      <c r="E88" s="850" t="s">
        <v>671</v>
      </c>
      <c r="F88" s="860" t="s">
        <v>711</v>
      </c>
      <c r="G88" s="861" t="s">
        <v>711</v>
      </c>
      <c r="H88" s="862" t="s">
        <v>701</v>
      </c>
      <c r="I88" s="861" t="s">
        <v>701</v>
      </c>
      <c r="J88" s="862" t="s">
        <v>711</v>
      </c>
      <c r="K88" s="861" t="s">
        <v>711</v>
      </c>
      <c r="L88" s="862" t="s">
        <v>702</v>
      </c>
      <c r="M88" s="861" t="s">
        <v>702</v>
      </c>
      <c r="N88" s="862" t="s">
        <v>702</v>
      </c>
      <c r="O88" s="861" t="s">
        <v>702</v>
      </c>
      <c r="P88" s="862" t="s">
        <v>702</v>
      </c>
      <c r="Q88" s="891" t="s">
        <v>702</v>
      </c>
      <c r="R88" s="901" t="s">
        <v>701</v>
      </c>
      <c r="S88" s="902" t="s">
        <v>701</v>
      </c>
      <c r="T88" s="902" t="s">
        <v>701</v>
      </c>
      <c r="U88" s="903" t="s">
        <v>701</v>
      </c>
      <c r="W88" s="36"/>
    </row>
    <row r="89" spans="1:23" x14ac:dyDescent="0.4">
      <c r="B89" s="32"/>
      <c r="C89" s="791" t="str">
        <f>C88</f>
        <v>Optional H1C Tests</v>
      </c>
      <c r="D89" s="819" t="str">
        <f t="shared" si="3"/>
        <v>Optional H1C Tests2nd Test</v>
      </c>
      <c r="E89" s="851" t="s">
        <v>672</v>
      </c>
      <c r="F89" s="856" t="s">
        <v>675</v>
      </c>
      <c r="G89" s="857" t="s">
        <v>675</v>
      </c>
      <c r="H89" s="858" t="s">
        <v>675</v>
      </c>
      <c r="I89" s="857" t="s">
        <v>675</v>
      </c>
      <c r="J89" s="858" t="s">
        <v>675</v>
      </c>
      <c r="K89" s="857" t="s">
        <v>675</v>
      </c>
      <c r="L89" s="863" t="s">
        <v>701</v>
      </c>
      <c r="M89" s="864" t="s">
        <v>701</v>
      </c>
      <c r="N89" s="863" t="s">
        <v>701</v>
      </c>
      <c r="O89" s="864" t="s">
        <v>701</v>
      </c>
      <c r="P89" s="863" t="s">
        <v>701</v>
      </c>
      <c r="Q89" s="892" t="s">
        <v>701</v>
      </c>
      <c r="R89" s="904" t="s">
        <v>675</v>
      </c>
      <c r="S89" s="905" t="s">
        <v>675</v>
      </c>
      <c r="T89" s="905" t="s">
        <v>675</v>
      </c>
      <c r="U89" s="906" t="s">
        <v>675</v>
      </c>
      <c r="W89" s="36"/>
    </row>
    <row r="90" spans="1:23" x14ac:dyDescent="0.35">
      <c r="B90" s="32" t="s">
        <v>738</v>
      </c>
      <c r="C90" s="792" t="s">
        <v>656</v>
      </c>
      <c r="D90" s="801"/>
      <c r="W90" s="36"/>
    </row>
    <row r="91" spans="1:23" x14ac:dyDescent="0.35">
      <c r="B91" s="25" t="s">
        <v>12</v>
      </c>
      <c r="C91" s="186" t="s">
        <v>272</v>
      </c>
      <c r="D91" s="800"/>
      <c r="W91" s="36"/>
    </row>
    <row r="92" spans="1:23" x14ac:dyDescent="0.35">
      <c r="B92" s="28" t="s">
        <v>13</v>
      </c>
      <c r="C92" s="187" t="s">
        <v>276</v>
      </c>
      <c r="D92" s="800"/>
      <c r="W92" s="36"/>
    </row>
    <row r="93" spans="1:23" x14ac:dyDescent="0.35">
      <c r="B93" s="202" t="s">
        <v>14</v>
      </c>
      <c r="C93" s="545" t="s">
        <v>471</v>
      </c>
      <c r="D93" s="802"/>
      <c r="W93" s="36"/>
    </row>
    <row r="94" spans="1:23" ht="16" thickBot="1" x14ac:dyDescent="0.4">
      <c r="B94" s="29" t="s">
        <v>473</v>
      </c>
      <c r="C94" s="188" t="s">
        <v>275</v>
      </c>
      <c r="D94" s="800"/>
      <c r="W94" s="36"/>
    </row>
    <row r="95" spans="1:23" x14ac:dyDescent="0.35">
      <c r="W95" s="36"/>
    </row>
    <row r="96" spans="1:23" x14ac:dyDescent="0.35">
      <c r="A96" s="36"/>
      <c r="B96" s="36"/>
      <c r="C96" s="36"/>
      <c r="D96" s="36"/>
      <c r="E96" s="36"/>
      <c r="F96" s="36"/>
      <c r="G96" s="36"/>
      <c r="H96" s="36"/>
      <c r="I96" s="36"/>
      <c r="J96" s="36"/>
      <c r="K96" s="36"/>
      <c r="L96" s="36"/>
      <c r="M96" s="36"/>
      <c r="N96" s="36"/>
      <c r="O96" s="36"/>
      <c r="P96" s="36"/>
      <c r="Q96" s="36"/>
      <c r="R96" s="36"/>
      <c r="S96" s="36"/>
      <c r="T96" s="36"/>
      <c r="U96" s="36"/>
      <c r="V96" s="36"/>
      <c r="W96" s="36"/>
    </row>
  </sheetData>
  <sheetProtection password="C1BE" sheet="1" objects="1" scenarios="1" selectLockedCells="1"/>
  <customSheetViews>
    <customSheetView guid="{2A4C6EB9-430A-44F2-86C8-15B50360FC3B}" scale="80" showPageBreaks="1" showGridLines="0" fitToPage="1" printArea="1" topLeftCell="A37">
      <selection activeCell="C55" sqref="C55"/>
      <pageMargins left="0.41" right="0.46" top="0.75" bottom="0.75" header="0.3" footer="0.3"/>
      <pageSetup scale="67" fitToHeight="2" orientation="landscape" r:id="rId1"/>
    </customSheetView>
    <customSheetView guid="{B3BD5AF3-9A64-4EA7-AE1F-3CC326849B8F}" scale="80" showPageBreaks="1" showGridLines="0" fitToPage="1" printArea="1" topLeftCell="A25">
      <selection activeCell="B39" sqref="B39"/>
      <pageMargins left="0.41" right="0.46" top="0.75" bottom="0.75" header="0.3" footer="0.3"/>
      <pageSetup scale="67" fitToHeight="2" orientation="landscape" r:id="rId2"/>
    </customSheetView>
  </customSheetViews>
  <mergeCells count="60">
    <mergeCell ref="P62:P64"/>
    <mergeCell ref="Q62:Q64"/>
    <mergeCell ref="K59:K61"/>
    <mergeCell ref="K62:K64"/>
    <mergeCell ref="J62:J64"/>
    <mergeCell ref="J59:J61"/>
    <mergeCell ref="P59:P61"/>
    <mergeCell ref="Q59:Q61"/>
    <mergeCell ref="B2:C2"/>
    <mergeCell ref="B13:C13"/>
    <mergeCell ref="B11:F11"/>
    <mergeCell ref="B41:C41"/>
    <mergeCell ref="B43:B47"/>
    <mergeCell ref="F62:F64"/>
    <mergeCell ref="G62:G64"/>
    <mergeCell ref="H62:H64"/>
    <mergeCell ref="I62:I64"/>
    <mergeCell ref="B10:F10"/>
    <mergeCell ref="E59:E61"/>
    <mergeCell ref="F59:F61"/>
    <mergeCell ref="B53:C54"/>
    <mergeCell ref="E62:E64"/>
    <mergeCell ref="Q57:Q58"/>
    <mergeCell ref="B50:C52"/>
    <mergeCell ref="B49:C49"/>
    <mergeCell ref="G59:G61"/>
    <mergeCell ref="H59:H61"/>
    <mergeCell ref="I59:I61"/>
    <mergeCell ref="U59:U61"/>
    <mergeCell ref="L62:L64"/>
    <mergeCell ref="M62:M64"/>
    <mergeCell ref="N62:N64"/>
    <mergeCell ref="O62:O64"/>
    <mergeCell ref="R62:R64"/>
    <mergeCell ref="U62:U64"/>
    <mergeCell ref="S62:S64"/>
    <mergeCell ref="T62:T64"/>
    <mergeCell ref="L59:L61"/>
    <mergeCell ref="M59:M61"/>
    <mergeCell ref="N59:N61"/>
    <mergeCell ref="O59:O61"/>
    <mergeCell ref="R59:R61"/>
    <mergeCell ref="T59:T61"/>
    <mergeCell ref="S59:S61"/>
    <mergeCell ref="U57:U58"/>
    <mergeCell ref="E57:E58"/>
    <mergeCell ref="F57:F58"/>
    <mergeCell ref="G57:G58"/>
    <mergeCell ref="H57:H58"/>
    <mergeCell ref="I57:I58"/>
    <mergeCell ref="L57:L58"/>
    <mergeCell ref="M57:M58"/>
    <mergeCell ref="N57:N58"/>
    <mergeCell ref="O57:O58"/>
    <mergeCell ref="R57:R58"/>
    <mergeCell ref="S57:S58"/>
    <mergeCell ref="T57:T58"/>
    <mergeCell ref="K57:K58"/>
    <mergeCell ref="J57:J58"/>
    <mergeCell ref="P57:P58"/>
  </mergeCells>
  <phoneticPr fontId="27" type="noConversion"/>
  <hyperlinks>
    <hyperlink ref="C59" location="'General Info and Test Results'!A1" display="Fill in Input Cells on &quot;General Info and Test Results&quot; tab." xr:uid="{00000000-0004-0000-0000-000000000000}"/>
    <hyperlink ref="C60" location="Instrumentation!A1" display="Fill in Input Cells on 'Instrumentation' tab" xr:uid="{00000000-0004-0000-0000-000001000000}"/>
    <hyperlink ref="C61" location="Setup!A1" display="Fill in Input Cells on &quot;Setup&quot; tab." xr:uid="{00000000-0004-0000-0000-000002000000}"/>
    <hyperlink ref="C62" location="Photos!A1" display="Fill in Input Cells on &quot;Photos&quot; tab." xr:uid="{00000000-0004-0000-0000-000003000000}"/>
    <hyperlink ref="C63" location="'Test Settings'!A1" display="Fill in Input Cells on &quot;Test Settings&quot; tab" xr:uid="{00000000-0004-0000-0000-000004000000}"/>
    <hyperlink ref="C91" location="Calculations!A1" display="Fill in Input Cells on &quot;Calculations&quot; tab" xr:uid="{00000000-0004-0000-0000-000005000000}"/>
    <hyperlink ref="C94" location="'Report Sign-off Block'!A1" display="Fill in Input Cells on &quot;Report Sign-off Block&quot; tab" xr:uid="{00000000-0004-0000-0000-000006000000}"/>
    <hyperlink ref="C92" location="'Test Comments'!A1" display="Fill in Input Cells on &quot;Test Comments&quot; tab" xr:uid="{00000000-0004-0000-0000-000007000000}"/>
    <hyperlink ref="B11" r:id="rId3" display="Appendix M to Subpart B of Part 430—Uniform Test Method for Measuring the Energy Consumption of Central Air Conditioners and Heat Pumps" xr:uid="{00000000-0004-0000-0000-000008000000}"/>
    <hyperlink ref="B11:F11" r:id="rId4" display="For DOE Testing: Appendix M to Subpart B of Part 430—Uniform Test Method for Measuring the Energy Consumption of Central Air Conditioners and Heat Pumps" xr:uid="{00000000-0004-0000-0000-000009000000}"/>
    <hyperlink ref="C93" location="'Test Report Attachments'!A1" display="Test Report Attachments" xr:uid="{00000000-0004-0000-0000-00000A000000}"/>
    <hyperlink ref="C66" location="'A Tests'!A1" display="A Tests" xr:uid="{00000000-0004-0000-0000-00000B000000}"/>
    <hyperlink ref="C68" location="'B Tests'!A1" display="B Tests" xr:uid="{00000000-0004-0000-0000-00000C000000}"/>
    <hyperlink ref="C70" location="'F1 Test'!A1" display="F1 Test" xr:uid="{00000000-0004-0000-0000-00000D000000}"/>
    <hyperlink ref="C71" location="'Ev Test'!A1" display="Ev Test" xr:uid="{00000000-0004-0000-0000-00000E000000}"/>
    <hyperlink ref="C72" location="'Optional C Tests'!A1" display="Optional C Tests" xr:uid="{00000000-0004-0000-0000-00000F000000}"/>
    <hyperlink ref="C74" location="'Optional D Tests'!A1" display="Optional D Tests" xr:uid="{00000000-0004-0000-0000-000010000000}"/>
    <hyperlink ref="C76" location="'Optional G1 Test'!A1" display="Optional G1 Test" xr:uid="{00000000-0004-0000-0000-000011000000}"/>
    <hyperlink ref="C77" location="'Optional I1 Test '!A1" display="Optional I1 Test" xr:uid="{00000000-0004-0000-0000-000012000000}"/>
    <hyperlink ref="C78" location="'H0-1 Test'!A1" display="H0-1 Test" xr:uid="{00000000-0004-0000-0000-000013000000}"/>
    <hyperlink ref="C79" location="'H1 Tests'!A1" display="H1 Tests" xr:uid="{00000000-0004-0000-0000-000014000000}"/>
    <hyperlink ref="C82" location="'H2 Tests'!A1" display="H2 Tests" xr:uid="{00000000-0004-0000-0000-000015000000}"/>
    <hyperlink ref="C84" location="'H3 Tests'!A1" display="H3 Tests" xr:uid="{00000000-0004-0000-0000-000016000000}"/>
    <hyperlink ref="C87" location="'Optional H0C-1 Test'!A1" display="Optional H0C-1 Test" xr:uid="{00000000-0004-0000-0000-000017000000}"/>
    <hyperlink ref="C88" location="'Optional H1C Tests'!A1" display="Optional H1C Tests" xr:uid="{00000000-0004-0000-0000-000018000000}"/>
    <hyperlink ref="C90" location="'Off Mode Test'!A1" display="Off Mode Test" xr:uid="{00000000-0004-0000-0000-000019000000}"/>
  </hyperlinks>
  <pageMargins left="0.41" right="0.46" top="0.75" bottom="0.75" header="0.3" footer="0.3"/>
  <pageSetup scale="67" fitToHeight="2" orientation="landscape"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tabColor rgb="FF0070C0"/>
  </sheetPr>
  <dimension ref="A1:K118"/>
  <sheetViews>
    <sheetView zoomScale="70" zoomScaleNormal="70" workbookViewId="0">
      <selection activeCell="F3" sqref="F3"/>
    </sheetView>
  </sheetViews>
  <sheetFormatPr defaultColWidth="9.08984375" defaultRowHeight="15.5" x14ac:dyDescent="0.4"/>
  <cols>
    <col min="1" max="1" width="2.6328125" style="6" customWidth="1"/>
    <col min="2" max="2" width="56" style="6" customWidth="1"/>
    <col min="3" max="3" width="56.08984375" style="6" customWidth="1"/>
    <col min="4" max="4" width="7.08984375" style="6" customWidth="1"/>
    <col min="5" max="5" width="4.36328125" style="6" customWidth="1"/>
    <col min="6" max="6" width="28.90625" style="6" customWidth="1"/>
    <col min="7" max="7" width="24.6328125" style="6" customWidth="1"/>
    <col min="8" max="8" width="27.08984375" style="6" bestFit="1" customWidth="1"/>
    <col min="9" max="9" width="28.54296875" style="6" customWidth="1"/>
    <col min="10" max="10" width="5" style="6" customWidth="1"/>
    <col min="11" max="11" width="2.6328125" style="17" customWidth="1"/>
    <col min="12" max="16384" width="9.08984375" style="6"/>
  </cols>
  <sheetData>
    <row r="1" spans="2:11" ht="16" thickBot="1" x14ac:dyDescent="0.45">
      <c r="B1" s="7"/>
      <c r="K1" s="160"/>
    </row>
    <row r="2" spans="2:11" ht="16" thickBot="1" x14ac:dyDescent="0.45">
      <c r="B2" s="990" t="s">
        <v>441</v>
      </c>
      <c r="C2" s="991"/>
      <c r="K2" s="18"/>
    </row>
    <row r="3" spans="2:11" ht="15.75" customHeight="1" x14ac:dyDescent="0.4">
      <c r="B3" s="240" t="s">
        <v>442</v>
      </c>
      <c r="C3" s="241" t="str">
        <f>'Version Control'!C3</f>
        <v xml:space="preserve">Residential Central Air Conditioners and Heat Pumps_M1  </v>
      </c>
      <c r="F3" s="528" t="s">
        <v>427</v>
      </c>
      <c r="G3"/>
      <c r="K3" s="18"/>
    </row>
    <row r="4" spans="2:11" ht="15.75" customHeight="1" x14ac:dyDescent="0.4">
      <c r="B4" s="242" t="s">
        <v>132</v>
      </c>
      <c r="C4" s="243" t="str">
        <f>'Version Control'!C4</f>
        <v>v1.1</v>
      </c>
      <c r="K4" s="18"/>
    </row>
    <row r="5" spans="2:11" ht="15.75" customHeight="1" x14ac:dyDescent="0.4">
      <c r="B5" s="242" t="s">
        <v>369</v>
      </c>
      <c r="C5" s="244">
        <f>'Version Control'!C5</f>
        <v>43668</v>
      </c>
      <c r="K5" s="18"/>
    </row>
    <row r="6" spans="2:11" ht="18" customHeight="1" x14ac:dyDescent="0.55000000000000004">
      <c r="B6" s="245" t="s">
        <v>131</v>
      </c>
      <c r="C6" s="246" t="str">
        <f ca="1">MID(CELL("filename",$A$1), FIND("]", CELL("filename", $A$1))+ 1, 255)</f>
        <v>General Info and Test Results</v>
      </c>
      <c r="E6" s="1019"/>
      <c r="F6" s="1019"/>
      <c r="G6" s="1019"/>
      <c r="H6" s="1019"/>
      <c r="I6" s="1019"/>
      <c r="K6" s="18"/>
    </row>
    <row r="7" spans="2:11" ht="34.5" customHeight="1" x14ac:dyDescent="0.4">
      <c r="B7" s="247" t="s">
        <v>130</v>
      </c>
      <c r="C7" s="248" t="str">
        <f ca="1">MID(CELL("FILENAME"),FIND("[",CELL("FILENAME"))+1,FIND("]",CELL("FILENAME"))-FIND("[",CELL("FILENAME"))-1)</f>
        <v>Residential Central Air Conditioners and Heat Pumps_M1_Notebook.xlsx</v>
      </c>
      <c r="E7" s="7"/>
      <c r="K7" s="18"/>
    </row>
    <row r="8" spans="2:11" ht="15.75" customHeight="1" thickBot="1" x14ac:dyDescent="0.45">
      <c r="B8" s="249" t="s">
        <v>133</v>
      </c>
      <c r="C8" s="250" t="str">
        <f>'Version Control'!C8</f>
        <v>[MM/DD/YYYY]</v>
      </c>
      <c r="E8" s="7"/>
      <c r="K8" s="18"/>
    </row>
    <row r="9" spans="2:11" x14ac:dyDescent="0.4">
      <c r="B9" s="4"/>
      <c r="C9" s="211"/>
      <c r="E9" s="7"/>
      <c r="K9" s="18"/>
    </row>
    <row r="10" spans="2:11" ht="16" thickBot="1" x14ac:dyDescent="0.45">
      <c r="B10" s="4"/>
      <c r="C10" s="212"/>
      <c r="E10" s="7"/>
      <c r="H10" s="94"/>
      <c r="K10" s="18"/>
    </row>
    <row r="11" spans="2:11" ht="16" thickBot="1" x14ac:dyDescent="0.45">
      <c r="B11" s="978" t="s">
        <v>361</v>
      </c>
      <c r="C11" s="980"/>
      <c r="E11" s="7"/>
      <c r="F11" s="1020" t="s">
        <v>377</v>
      </c>
      <c r="G11" s="1021"/>
      <c r="H11" s="1021"/>
      <c r="I11" s="1022"/>
      <c r="K11" s="18"/>
    </row>
    <row r="12" spans="2:11" ht="17" x14ac:dyDescent="0.4">
      <c r="B12" s="471" t="s">
        <v>16</v>
      </c>
      <c r="C12" s="472"/>
      <c r="F12" s="939" t="s">
        <v>278</v>
      </c>
      <c r="G12" s="81"/>
      <c r="H12" s="940"/>
      <c r="I12" s="941"/>
      <c r="K12" s="18"/>
    </row>
    <row r="13" spans="2:11" ht="17.5" thickBot="1" x14ac:dyDescent="0.45">
      <c r="B13" s="97" t="s">
        <v>17</v>
      </c>
      <c r="C13" s="98"/>
      <c r="F13" s="15" t="s">
        <v>712</v>
      </c>
      <c r="G13" s="930" t="s">
        <v>277</v>
      </c>
      <c r="H13" s="15" t="s">
        <v>712</v>
      </c>
      <c r="I13" s="930" t="s">
        <v>277</v>
      </c>
      <c r="K13" s="18"/>
    </row>
    <row r="14" spans="2:11" ht="16" thickBot="1" x14ac:dyDescent="0.45">
      <c r="F14" s="834" t="s">
        <v>751</v>
      </c>
      <c r="G14" s="931" t="str">
        <f>IF(C25="Heating Only Central Heat Pump","Not Applicable", IF(AND(C27="Single-Speed",C29&lt;&gt;INDEX(Fan_Types,2)),Calculations!D71,IF(AND(C27="Single-Speed",C29=INDEX(Fan_Types,2)),Calculations!D91,IF(C27="Two-Speed",Calculations!D111,IF(C27 = "Variable-Speed", Calculations!D131," ")))))</f>
        <v xml:space="preserve"> </v>
      </c>
      <c r="H14" s="933" t="s">
        <v>755</v>
      </c>
      <c r="I14" s="936" t="e">
        <f>'A Tests'!D83</f>
        <v>#VALUE!</v>
      </c>
      <c r="K14" s="18"/>
    </row>
    <row r="15" spans="2:11" ht="16" thickBot="1" x14ac:dyDescent="0.45">
      <c r="B15" s="978" t="s">
        <v>362</v>
      </c>
      <c r="C15" s="980"/>
      <c r="F15" s="834" t="s">
        <v>752</v>
      </c>
      <c r="G15" s="931" t="str">
        <f>IF(C25="Central Air Conditioner","N/A", IF(AND(C27="Single-Speed",C29&lt;&gt;INDEX(Fan_Types,2)),Calculations!D175,IF(AND(C27="Single-Speed",C29=INDEX(Fan_Types,2)),Calculations!D207,IF(C27="Two-Speed",Calculations!D238,IF(C27 = "Variable-Speed", Calculations!D272,"")))))</f>
        <v/>
      </c>
      <c r="H15" s="933" t="s">
        <v>756</v>
      </c>
      <c r="I15" s="936" t="str">
        <f>IF(C25="Central Air Conditioner","N/A", IF(AND(C27="Single-Speed",C29&lt;&gt;INDEX(Fan_Types,2)), 'H1 Tests'!D78,IF(AND(C27="Single-Speed",C29=INDEX(Fan_Types,2)),'H1 Tests'!D78,IF(C27="Two-Speed",'H1 Tests'!D78,IF(C27 = "Variable-Speed",  'H1 Tests'!D147,"")))))</f>
        <v/>
      </c>
      <c r="K15" s="18"/>
    </row>
    <row r="16" spans="2:11" ht="17" x14ac:dyDescent="0.45">
      <c r="B16" s="558" t="s">
        <v>474</v>
      </c>
      <c r="C16" s="472" t="s">
        <v>757</v>
      </c>
      <c r="F16" s="834" t="s">
        <v>515</v>
      </c>
      <c r="G16" s="934" t="str">
        <f>IFERROR('Off Mode Test'!F42, "")</f>
        <v/>
      </c>
      <c r="H16" s="932"/>
      <c r="I16" s="935"/>
      <c r="K16" s="18"/>
    </row>
    <row r="17" spans="2:11" ht="16" thickBot="1" x14ac:dyDescent="0.45">
      <c r="B17" s="63" t="s">
        <v>18</v>
      </c>
      <c r="C17" s="473" t="s">
        <v>279</v>
      </c>
      <c r="F17" s="835" t="s">
        <v>758</v>
      </c>
      <c r="G17" s="936" t="str">
        <f>IF(AND(C27="Single-Speed",C29&lt;&gt;INDEX(Fan_Types,2)),SS_FS_round,IF(AND(C27="Single-Speed",C29=INDEX(Fan_Types,2)),SS_VS_round,IF(C27="Two-Speed",TS_VS_round,IF(C27 = "Variable-Speed", VS_VS_round,""))))</f>
        <v/>
      </c>
      <c r="H17" s="937"/>
      <c r="I17" s="938"/>
      <c r="K17" s="18"/>
    </row>
    <row r="18" spans="2:11" x14ac:dyDescent="0.4">
      <c r="B18" s="63" t="s">
        <v>19</v>
      </c>
      <c r="C18" s="197" t="s">
        <v>279</v>
      </c>
      <c r="H18" s="94"/>
      <c r="K18" s="18"/>
    </row>
    <row r="19" spans="2:11" ht="17.5" thickBot="1" x14ac:dyDescent="0.5">
      <c r="B19" s="63" t="s">
        <v>20</v>
      </c>
      <c r="C19" s="197" t="s">
        <v>279</v>
      </c>
      <c r="F19" s="39" t="s">
        <v>713</v>
      </c>
      <c r="K19" s="18"/>
    </row>
    <row r="20" spans="2:11" ht="16" thickBot="1" x14ac:dyDescent="0.45">
      <c r="B20" s="64" t="s">
        <v>341</v>
      </c>
      <c r="C20" s="199" t="s">
        <v>279</v>
      </c>
      <c r="F20" s="978" t="s">
        <v>138</v>
      </c>
      <c r="G20" s="979"/>
      <c r="H20" s="979"/>
      <c r="I20" s="980"/>
      <c r="K20" s="18"/>
    </row>
    <row r="21" spans="2:11" ht="16.5" customHeight="1" thickBot="1" x14ac:dyDescent="0.45">
      <c r="B21" s="96"/>
      <c r="C21" s="70"/>
      <c r="F21" s="1005" t="s">
        <v>363</v>
      </c>
      <c r="G21" s="1006"/>
      <c r="H21" s="1006"/>
      <c r="I21" s="1007"/>
      <c r="K21" s="18"/>
    </row>
    <row r="22" spans="2:11" ht="17.25" customHeight="1" thickBot="1" x14ac:dyDescent="0.45">
      <c r="B22" s="978" t="s">
        <v>280</v>
      </c>
      <c r="C22" s="979"/>
      <c r="D22" s="980"/>
      <c r="F22" s="1008"/>
      <c r="G22" s="1009"/>
      <c r="H22" s="1009"/>
      <c r="I22" s="1010"/>
      <c r="K22" s="18"/>
    </row>
    <row r="23" spans="2:11" ht="17.25" customHeight="1" x14ac:dyDescent="0.4">
      <c r="B23" s="10"/>
      <c r="C23" s="9"/>
      <c r="D23" s="11"/>
      <c r="F23" s="1008"/>
      <c r="G23" s="1009"/>
      <c r="H23" s="1009"/>
      <c r="I23" s="1010"/>
      <c r="K23" s="18"/>
    </row>
    <row r="24" spans="2:11" ht="17.25" customHeight="1" x14ac:dyDescent="0.4">
      <c r="B24" s="12" t="s">
        <v>15</v>
      </c>
      <c r="C24" s="9"/>
      <c r="D24" s="73"/>
      <c r="F24" s="1013" t="s">
        <v>139</v>
      </c>
      <c r="G24" s="1014"/>
      <c r="H24" s="33" t="s">
        <v>136</v>
      </c>
      <c r="I24" s="34" t="s">
        <v>140</v>
      </c>
      <c r="K24" s="18"/>
    </row>
    <row r="25" spans="2:11" ht="17.25" customHeight="1" x14ac:dyDescent="0.4">
      <c r="B25" s="460" t="s">
        <v>149</v>
      </c>
      <c r="C25" s="69"/>
      <c r="D25" s="191"/>
      <c r="F25" s="1011" t="s">
        <v>141</v>
      </c>
      <c r="G25" s="1012"/>
      <c r="H25" s="100" t="str">
        <f>'Report Sign-off Block'!D15</f>
        <v>[MM/DD/YYYY]</v>
      </c>
      <c r="I25" s="101" t="str">
        <f>'Report Sign-off Block'!E15</f>
        <v>[Test Lab Name]</v>
      </c>
      <c r="K25" s="18"/>
    </row>
    <row r="26" spans="2:11" ht="17.25" customHeight="1" x14ac:dyDescent="0.4">
      <c r="B26" s="664" t="s">
        <v>562</v>
      </c>
      <c r="C26" s="69"/>
      <c r="D26" s="191"/>
      <c r="F26" s="1011" t="s">
        <v>338</v>
      </c>
      <c r="G26" s="1012"/>
      <c r="H26" s="100" t="str">
        <f>'Report Sign-off Block'!D16</f>
        <v>[MM/DD/YYYY]</v>
      </c>
      <c r="I26" s="101" t="str">
        <f>'Report Sign-off Block'!E16</f>
        <v>[Test Lab Name]</v>
      </c>
      <c r="K26" s="18"/>
    </row>
    <row r="27" spans="2:11" ht="17.25" customHeight="1" x14ac:dyDescent="0.4">
      <c r="B27" s="461" t="s">
        <v>145</v>
      </c>
      <c r="C27" s="69"/>
      <c r="D27" s="191"/>
      <c r="F27" s="1015" t="s">
        <v>364</v>
      </c>
      <c r="G27" s="1016"/>
      <c r="H27" s="100" t="str">
        <f>'Report Sign-off Block'!D17</f>
        <v>[MM/DD/YYYY]</v>
      </c>
      <c r="I27" s="101" t="str">
        <f>'Report Sign-off Block'!E17</f>
        <v>[Test Lab Name]</v>
      </c>
      <c r="K27" s="18"/>
    </row>
    <row r="28" spans="2:11" ht="17.25" customHeight="1" thickBot="1" x14ac:dyDescent="0.45">
      <c r="B28" s="76" t="s">
        <v>630</v>
      </c>
      <c r="C28" s="712"/>
      <c r="D28" s="191"/>
      <c r="F28" s="1017" t="s">
        <v>364</v>
      </c>
      <c r="G28" s="1018"/>
      <c r="H28" s="102" t="str">
        <f>'Report Sign-off Block'!D18</f>
        <v>[MM/DD/YYYY]</v>
      </c>
      <c r="I28" s="103" t="str">
        <f>'Report Sign-off Block'!E18</f>
        <v>[Test Lab Name]</v>
      </c>
      <c r="K28" s="18"/>
    </row>
    <row r="29" spans="2:11" ht="17.25" customHeight="1" x14ac:dyDescent="0.4">
      <c r="B29" s="77" t="s">
        <v>647</v>
      </c>
      <c r="C29" s="69"/>
      <c r="D29" s="191"/>
      <c r="F29" s="717"/>
      <c r="G29" s="717"/>
      <c r="H29" s="717"/>
      <c r="I29" s="717"/>
      <c r="J29" s="717"/>
      <c r="K29" s="18"/>
    </row>
    <row r="30" spans="2:11" x14ac:dyDescent="0.4">
      <c r="B30" s="76" t="s">
        <v>458</v>
      </c>
      <c r="C30" s="69"/>
      <c r="D30" s="191"/>
      <c r="F30" s="1004"/>
      <c r="G30" s="1004"/>
      <c r="H30" s="530"/>
      <c r="I30" s="531"/>
      <c r="K30" s="18"/>
    </row>
    <row r="31" spans="2:11" x14ac:dyDescent="0.4">
      <c r="B31" s="462" t="s">
        <v>302</v>
      </c>
      <c r="C31" s="69"/>
      <c r="D31" s="191"/>
      <c r="K31" s="18"/>
    </row>
    <row r="32" spans="2:11" x14ac:dyDescent="0.4">
      <c r="B32" s="10"/>
      <c r="C32" s="9"/>
      <c r="D32" s="72"/>
      <c r="K32" s="18"/>
    </row>
    <row r="33" spans="2:11" x14ac:dyDescent="0.4">
      <c r="B33" s="12" t="s">
        <v>150</v>
      </c>
      <c r="C33" s="8"/>
      <c r="D33" s="192"/>
      <c r="K33" s="18"/>
    </row>
    <row r="34" spans="2:11" x14ac:dyDescent="0.4">
      <c r="B34" s="65" t="s">
        <v>143</v>
      </c>
      <c r="C34" s="69"/>
      <c r="D34" s="191"/>
      <c r="K34" s="18"/>
    </row>
    <row r="35" spans="2:11" x14ac:dyDescent="0.4">
      <c r="B35" s="66" t="s">
        <v>142</v>
      </c>
      <c r="C35" s="69"/>
      <c r="D35" s="191"/>
      <c r="K35" s="18"/>
    </row>
    <row r="36" spans="2:11" x14ac:dyDescent="0.4">
      <c r="B36" s="66" t="s">
        <v>303</v>
      </c>
      <c r="C36" s="69"/>
      <c r="D36" s="191"/>
      <c r="K36" s="18"/>
    </row>
    <row r="37" spans="2:11" x14ac:dyDescent="0.4">
      <c r="B37" s="200" t="s">
        <v>385</v>
      </c>
      <c r="C37" s="69"/>
      <c r="D37" s="191"/>
      <c r="K37" s="18"/>
    </row>
    <row r="38" spans="2:11" x14ac:dyDescent="0.4">
      <c r="B38" s="200" t="s">
        <v>401</v>
      </c>
      <c r="C38" s="69"/>
      <c r="D38" s="191"/>
      <c r="K38" s="18"/>
    </row>
    <row r="39" spans="2:11" x14ac:dyDescent="0.4">
      <c r="B39" s="200" t="s">
        <v>151</v>
      </c>
      <c r="C39" s="69"/>
      <c r="D39" s="191"/>
      <c r="K39" s="18"/>
    </row>
    <row r="40" spans="2:11" x14ac:dyDescent="0.4">
      <c r="B40" s="929" t="s">
        <v>746</v>
      </c>
      <c r="C40" s="20"/>
      <c r="D40" s="72"/>
      <c r="K40" s="18"/>
    </row>
    <row r="41" spans="2:11" x14ac:dyDescent="0.4">
      <c r="B41" s="2"/>
      <c r="C41" s="8"/>
      <c r="D41" s="72"/>
      <c r="K41" s="18"/>
    </row>
    <row r="42" spans="2:11" x14ac:dyDescent="0.4">
      <c r="B42" s="12" t="s">
        <v>286</v>
      </c>
      <c r="C42" s="8"/>
      <c r="D42" s="192"/>
      <c r="K42" s="18"/>
    </row>
    <row r="43" spans="2:11" x14ac:dyDescent="0.4">
      <c r="B43" s="65" t="s">
        <v>297</v>
      </c>
      <c r="C43" s="198"/>
      <c r="D43" s="191" t="s">
        <v>299</v>
      </c>
      <c r="K43" s="18"/>
    </row>
    <row r="44" spans="2:11" x14ac:dyDescent="0.4">
      <c r="B44" s="66" t="s">
        <v>753</v>
      </c>
      <c r="C44" s="69"/>
      <c r="D44" s="191"/>
      <c r="K44" s="18"/>
    </row>
    <row r="45" spans="2:11" x14ac:dyDescent="0.4">
      <c r="B45" s="66" t="s">
        <v>759</v>
      </c>
      <c r="C45" s="69"/>
      <c r="D45" s="191"/>
      <c r="K45" s="18"/>
    </row>
    <row r="46" spans="2:11" x14ac:dyDescent="0.4">
      <c r="B46" s="66" t="s">
        <v>298</v>
      </c>
      <c r="C46" s="198"/>
      <c r="D46" s="191" t="s">
        <v>299</v>
      </c>
      <c r="K46" s="18"/>
    </row>
    <row r="47" spans="2:11" ht="34.5" customHeight="1" x14ac:dyDescent="0.4">
      <c r="B47" s="66" t="s">
        <v>760</v>
      </c>
      <c r="C47" s="69"/>
      <c r="D47" s="191"/>
      <c r="K47" s="18"/>
    </row>
    <row r="48" spans="2:11" x14ac:dyDescent="0.4">
      <c r="B48" s="66" t="s">
        <v>651</v>
      </c>
      <c r="C48" s="728"/>
      <c r="D48" s="191" t="s">
        <v>652</v>
      </c>
      <c r="K48" s="18"/>
    </row>
    <row r="49" spans="2:11" ht="31" x14ac:dyDescent="0.4">
      <c r="B49" s="79" t="s">
        <v>747</v>
      </c>
      <c r="C49" s="20"/>
      <c r="D49" s="191"/>
      <c r="K49" s="18"/>
    </row>
    <row r="50" spans="2:11" x14ac:dyDescent="0.4">
      <c r="B50" s="461" t="s">
        <v>463</v>
      </c>
      <c r="C50" s="69"/>
      <c r="D50" s="191"/>
      <c r="K50" s="18"/>
    </row>
    <row r="51" spans="2:11" ht="46.5" x14ac:dyDescent="0.4">
      <c r="B51" s="536" t="s">
        <v>465</v>
      </c>
      <c r="C51" s="535"/>
      <c r="D51" s="191"/>
      <c r="K51" s="18"/>
    </row>
    <row r="52" spans="2:11" x14ac:dyDescent="0.4">
      <c r="B52" s="66" t="s">
        <v>21</v>
      </c>
      <c r="C52" s="69"/>
      <c r="D52" s="191" t="s">
        <v>300</v>
      </c>
      <c r="K52" s="18"/>
    </row>
    <row r="53" spans="2:11" x14ac:dyDescent="0.4">
      <c r="B53" s="66" t="s">
        <v>22</v>
      </c>
      <c r="C53" s="196" t="s">
        <v>279</v>
      </c>
      <c r="D53" s="191"/>
      <c r="K53" s="18"/>
    </row>
    <row r="54" spans="2:11" x14ac:dyDescent="0.4">
      <c r="B54" s="68" t="s">
        <v>144</v>
      </c>
      <c r="C54" s="69"/>
      <c r="D54" s="191"/>
      <c r="K54" s="18"/>
    </row>
    <row r="55" spans="2:11" x14ac:dyDescent="0.4">
      <c r="B55" s="12"/>
      <c r="C55" s="8"/>
      <c r="D55" s="72"/>
      <c r="E55" s="7"/>
      <c r="K55" s="18"/>
    </row>
    <row r="56" spans="2:11" x14ac:dyDescent="0.4">
      <c r="B56" s="12" t="s">
        <v>555</v>
      </c>
      <c r="C56" s="8"/>
      <c r="D56" s="192"/>
      <c r="K56" s="18"/>
    </row>
    <row r="57" spans="2:11" x14ac:dyDescent="0.4">
      <c r="B57" s="65" t="s">
        <v>23</v>
      </c>
      <c r="C57" s="69"/>
      <c r="D57" s="191"/>
      <c r="K57" s="18"/>
    </row>
    <row r="58" spans="2:11" x14ac:dyDescent="0.4">
      <c r="B58" s="66" t="s">
        <v>24</v>
      </c>
      <c r="C58" s="69"/>
      <c r="D58" s="191"/>
      <c r="K58" s="18"/>
    </row>
    <row r="59" spans="2:11" x14ac:dyDescent="0.4">
      <c r="B59" s="66" t="s">
        <v>25</v>
      </c>
      <c r="C59" s="69"/>
      <c r="D59" s="191"/>
      <c r="K59" s="18"/>
    </row>
    <row r="60" spans="2:11" x14ac:dyDescent="0.4">
      <c r="B60" s="66" t="s">
        <v>26</v>
      </c>
      <c r="C60" s="69"/>
      <c r="D60" s="191"/>
      <c r="K60" s="18"/>
    </row>
    <row r="61" spans="2:11" x14ac:dyDescent="0.4">
      <c r="B61" s="68" t="s">
        <v>27</v>
      </c>
      <c r="C61" s="533"/>
      <c r="D61" s="191"/>
      <c r="K61" s="18"/>
    </row>
    <row r="62" spans="2:11" x14ac:dyDescent="0.4">
      <c r="B62" s="2"/>
      <c r="C62" s="70"/>
      <c r="D62" s="72"/>
      <c r="E62" s="7"/>
      <c r="K62" s="18"/>
    </row>
    <row r="63" spans="2:11" x14ac:dyDescent="0.4">
      <c r="B63" s="12" t="s">
        <v>554</v>
      </c>
      <c r="C63" s="8"/>
      <c r="D63" s="192"/>
      <c r="K63" s="18"/>
    </row>
    <row r="64" spans="2:11" x14ac:dyDescent="0.4">
      <c r="B64" s="65" t="s">
        <v>23</v>
      </c>
      <c r="C64" s="69"/>
      <c r="D64" s="191"/>
      <c r="K64" s="18"/>
    </row>
    <row r="65" spans="2:11" x14ac:dyDescent="0.4">
      <c r="B65" s="66" t="s">
        <v>24</v>
      </c>
      <c r="C65" s="69"/>
      <c r="D65" s="191"/>
      <c r="K65" s="18"/>
    </row>
    <row r="66" spans="2:11" x14ac:dyDescent="0.4">
      <c r="B66" s="66" t="s">
        <v>25</v>
      </c>
      <c r="C66" s="69"/>
      <c r="D66" s="191"/>
      <c r="K66" s="18"/>
    </row>
    <row r="67" spans="2:11" x14ac:dyDescent="0.4">
      <c r="B67" s="66" t="s">
        <v>26</v>
      </c>
      <c r="C67" s="69"/>
      <c r="D67" s="191"/>
      <c r="K67" s="18"/>
    </row>
    <row r="68" spans="2:11" x14ac:dyDescent="0.4">
      <c r="B68" s="68" t="s">
        <v>27</v>
      </c>
      <c r="C68" s="533"/>
      <c r="D68" s="191"/>
      <c r="K68" s="18"/>
    </row>
    <row r="69" spans="2:11" x14ac:dyDescent="0.4">
      <c r="B69" s="2"/>
      <c r="C69" s="9"/>
      <c r="D69" s="72"/>
      <c r="E69" s="7"/>
      <c r="K69" s="18"/>
    </row>
    <row r="70" spans="2:11" x14ac:dyDescent="0.4">
      <c r="B70" s="12" t="s">
        <v>567</v>
      </c>
      <c r="C70" s="8"/>
      <c r="D70" s="192"/>
      <c r="K70" s="18"/>
    </row>
    <row r="71" spans="2:11" x14ac:dyDescent="0.4">
      <c r="B71" s="65" t="s">
        <v>23</v>
      </c>
      <c r="C71" s="69"/>
      <c r="D71" s="191"/>
      <c r="K71" s="18"/>
    </row>
    <row r="72" spans="2:11" x14ac:dyDescent="0.4">
      <c r="B72" s="66" t="s">
        <v>24</v>
      </c>
      <c r="C72" s="69"/>
      <c r="D72" s="191"/>
      <c r="K72" s="18"/>
    </row>
    <row r="73" spans="2:11" x14ac:dyDescent="0.4">
      <c r="B73" s="66" t="s">
        <v>25</v>
      </c>
      <c r="C73" s="69"/>
      <c r="D73" s="191"/>
      <c r="K73" s="18"/>
    </row>
    <row r="74" spans="2:11" x14ac:dyDescent="0.4">
      <c r="B74" s="66" t="s">
        <v>26</v>
      </c>
      <c r="C74" s="69"/>
      <c r="D74" s="191"/>
      <c r="K74" s="18"/>
    </row>
    <row r="75" spans="2:11" x14ac:dyDescent="0.4">
      <c r="B75" s="68" t="s">
        <v>27</v>
      </c>
      <c r="C75" s="533"/>
      <c r="D75" s="191"/>
      <c r="K75" s="18"/>
    </row>
    <row r="76" spans="2:11" x14ac:dyDescent="0.4">
      <c r="B76" s="2"/>
      <c r="C76" s="9"/>
      <c r="D76" s="72"/>
      <c r="E76" s="7"/>
      <c r="K76" s="18"/>
    </row>
    <row r="77" spans="2:11" x14ac:dyDescent="0.4">
      <c r="B77" s="12" t="s">
        <v>28</v>
      </c>
      <c r="C77" s="8"/>
      <c r="D77" s="192"/>
      <c r="K77" s="18"/>
    </row>
    <row r="78" spans="2:11" x14ac:dyDescent="0.4">
      <c r="B78" s="65" t="s">
        <v>23</v>
      </c>
      <c r="C78" s="69"/>
      <c r="D78" s="191"/>
      <c r="K78" s="18"/>
    </row>
    <row r="79" spans="2:11" x14ac:dyDescent="0.4">
      <c r="B79" s="66" t="s">
        <v>24</v>
      </c>
      <c r="C79" s="69"/>
      <c r="D79" s="191"/>
      <c r="K79" s="18"/>
    </row>
    <row r="80" spans="2:11" x14ac:dyDescent="0.4">
      <c r="B80" s="66" t="s">
        <v>25</v>
      </c>
      <c r="C80" s="69"/>
      <c r="D80" s="191"/>
      <c r="K80" s="18"/>
    </row>
    <row r="81" spans="1:11" x14ac:dyDescent="0.4">
      <c r="A81" s="8"/>
      <c r="B81" s="66" t="s">
        <v>26</v>
      </c>
      <c r="C81" s="69"/>
      <c r="D81" s="191"/>
      <c r="E81" s="7"/>
      <c r="K81" s="18"/>
    </row>
    <row r="82" spans="1:11" x14ac:dyDescent="0.4">
      <c r="A82" s="8"/>
      <c r="B82" s="66" t="s">
        <v>27</v>
      </c>
      <c r="C82" s="533"/>
      <c r="D82" s="191"/>
      <c r="K82" s="18"/>
    </row>
    <row r="83" spans="1:11" x14ac:dyDescent="0.4">
      <c r="B83" s="68" t="s">
        <v>238</v>
      </c>
      <c r="C83" s="69"/>
      <c r="D83" s="191" t="s">
        <v>300</v>
      </c>
      <c r="K83" s="18"/>
    </row>
    <row r="84" spans="1:11" x14ac:dyDescent="0.4">
      <c r="B84" s="2"/>
      <c r="C84" s="9"/>
      <c r="D84" s="72"/>
      <c r="E84" s="7"/>
      <c r="K84" s="18"/>
    </row>
    <row r="85" spans="1:11" x14ac:dyDescent="0.4">
      <c r="B85" s="12" t="s">
        <v>29</v>
      </c>
      <c r="C85" s="8"/>
      <c r="D85" s="192"/>
      <c r="K85" s="18"/>
    </row>
    <row r="86" spans="1:11" x14ac:dyDescent="0.4">
      <c r="B86" s="65" t="s">
        <v>23</v>
      </c>
      <c r="C86" s="69"/>
      <c r="D86" s="191"/>
      <c r="K86" s="18"/>
    </row>
    <row r="87" spans="1:11" x14ac:dyDescent="0.4">
      <c r="B87" s="66" t="s">
        <v>24</v>
      </c>
      <c r="C87" s="69"/>
      <c r="D87" s="191"/>
      <c r="K87" s="18"/>
    </row>
    <row r="88" spans="1:11" x14ac:dyDescent="0.4">
      <c r="B88" s="66" t="s">
        <v>25</v>
      </c>
      <c r="C88" s="69"/>
      <c r="D88" s="191"/>
      <c r="K88" s="18"/>
    </row>
    <row r="89" spans="1:11" x14ac:dyDescent="0.4">
      <c r="A89" s="8"/>
      <c r="B89" s="66" t="s">
        <v>26</v>
      </c>
      <c r="C89" s="69"/>
      <c r="D89" s="191"/>
      <c r="E89" s="7"/>
      <c r="K89" s="18"/>
    </row>
    <row r="90" spans="1:11" x14ac:dyDescent="0.4">
      <c r="A90" s="8"/>
      <c r="B90" s="66" t="s">
        <v>27</v>
      </c>
      <c r="C90" s="533"/>
      <c r="D90" s="191"/>
      <c r="K90" s="18"/>
    </row>
    <row r="91" spans="1:11" x14ac:dyDescent="0.4">
      <c r="A91" s="8"/>
      <c r="B91" s="68" t="s">
        <v>238</v>
      </c>
      <c r="C91" s="69"/>
      <c r="D91" s="191" t="s">
        <v>300</v>
      </c>
      <c r="K91" s="18"/>
    </row>
    <row r="92" spans="1:11" x14ac:dyDescent="0.4">
      <c r="A92" s="8"/>
      <c r="B92" s="2"/>
      <c r="C92" s="8"/>
      <c r="D92" s="72"/>
      <c r="K92" s="18"/>
    </row>
    <row r="93" spans="1:11" x14ac:dyDescent="0.4">
      <c r="B93" s="12" t="s">
        <v>30</v>
      </c>
      <c r="C93" s="71"/>
      <c r="D93" s="192"/>
      <c r="K93" s="18"/>
    </row>
    <row r="94" spans="1:11" x14ac:dyDescent="0.4">
      <c r="B94" s="65" t="s">
        <v>23</v>
      </c>
      <c r="C94" s="69"/>
      <c r="D94" s="191"/>
      <c r="K94" s="18"/>
    </row>
    <row r="95" spans="1:11" x14ac:dyDescent="0.4">
      <c r="B95" s="66" t="s">
        <v>24</v>
      </c>
      <c r="C95" s="69"/>
      <c r="D95" s="191"/>
      <c r="E95" s="7"/>
      <c r="K95" s="18"/>
    </row>
    <row r="96" spans="1:11" x14ac:dyDescent="0.4">
      <c r="B96" s="66" t="s">
        <v>25</v>
      </c>
      <c r="C96" s="69"/>
      <c r="D96" s="191"/>
      <c r="K96" s="18"/>
    </row>
    <row r="97" spans="1:11" x14ac:dyDescent="0.4">
      <c r="A97" s="8"/>
      <c r="B97" s="66" t="s">
        <v>26</v>
      </c>
      <c r="C97" s="69"/>
      <c r="D97" s="191"/>
      <c r="K97" s="18"/>
    </row>
    <row r="98" spans="1:11" x14ac:dyDescent="0.4">
      <c r="A98" s="8"/>
      <c r="B98" s="66" t="s">
        <v>237</v>
      </c>
      <c r="C98" s="69"/>
      <c r="D98" s="191" t="s">
        <v>301</v>
      </c>
      <c r="K98" s="18"/>
    </row>
    <row r="99" spans="1:11" x14ac:dyDescent="0.4">
      <c r="A99" s="8"/>
      <c r="B99" s="66" t="s">
        <v>238</v>
      </c>
      <c r="C99" s="69"/>
      <c r="D99" s="191" t="s">
        <v>300</v>
      </c>
      <c r="K99" s="18"/>
    </row>
    <row r="100" spans="1:11" x14ac:dyDescent="0.4">
      <c r="B100" s="68" t="s">
        <v>27</v>
      </c>
      <c r="C100" s="533"/>
      <c r="D100" s="191"/>
      <c r="K100" s="18"/>
    </row>
    <row r="101" spans="1:11" x14ac:dyDescent="0.4">
      <c r="B101" s="2"/>
      <c r="C101" s="9"/>
      <c r="D101" s="72"/>
      <c r="K101" s="18"/>
    </row>
    <row r="102" spans="1:11" x14ac:dyDescent="0.4">
      <c r="B102" s="12" t="s">
        <v>31</v>
      </c>
      <c r="C102" s="8"/>
      <c r="D102" s="192"/>
      <c r="K102" s="18"/>
    </row>
    <row r="103" spans="1:11" x14ac:dyDescent="0.4">
      <c r="B103" s="65" t="s">
        <v>23</v>
      </c>
      <c r="C103" s="69"/>
      <c r="D103" s="191"/>
      <c r="K103" s="18"/>
    </row>
    <row r="104" spans="1:11" x14ac:dyDescent="0.4">
      <c r="B104" s="66" t="s">
        <v>24</v>
      </c>
      <c r="C104" s="69"/>
      <c r="D104" s="191"/>
      <c r="E104" s="7"/>
      <c r="K104" s="18"/>
    </row>
    <row r="105" spans="1:11" x14ac:dyDescent="0.4">
      <c r="B105" s="66" t="s">
        <v>25</v>
      </c>
      <c r="C105" s="69"/>
      <c r="D105" s="191"/>
      <c r="K105" s="18"/>
    </row>
    <row r="106" spans="1:11" x14ac:dyDescent="0.4">
      <c r="A106" s="8"/>
      <c r="B106" s="66" t="s">
        <v>26</v>
      </c>
      <c r="C106" s="69"/>
      <c r="D106" s="191"/>
      <c r="K106" s="18"/>
    </row>
    <row r="107" spans="1:11" x14ac:dyDescent="0.4">
      <c r="A107" s="8"/>
      <c r="B107" s="66" t="s">
        <v>237</v>
      </c>
      <c r="C107" s="69"/>
      <c r="D107" s="191" t="s">
        <v>301</v>
      </c>
      <c r="K107" s="18"/>
    </row>
    <row r="108" spans="1:11" x14ac:dyDescent="0.4">
      <c r="A108" s="8"/>
      <c r="B108" s="66" t="s">
        <v>238</v>
      </c>
      <c r="C108" s="69"/>
      <c r="D108" s="191" t="s">
        <v>300</v>
      </c>
      <c r="K108" s="18"/>
    </row>
    <row r="109" spans="1:11" x14ac:dyDescent="0.4">
      <c r="A109" s="8"/>
      <c r="B109" s="68" t="s">
        <v>27</v>
      </c>
      <c r="C109" s="533"/>
      <c r="D109" s="191"/>
      <c r="K109" s="18"/>
    </row>
    <row r="110" spans="1:11" x14ac:dyDescent="0.4">
      <c r="B110" s="2"/>
      <c r="C110" s="8"/>
      <c r="D110" s="72"/>
      <c r="K110" s="18"/>
    </row>
    <row r="111" spans="1:11" x14ac:dyDescent="0.4">
      <c r="B111" s="12" t="s">
        <v>343</v>
      </c>
      <c r="C111" s="8"/>
      <c r="D111" s="192"/>
      <c r="K111" s="18"/>
    </row>
    <row r="112" spans="1:11" x14ac:dyDescent="0.4">
      <c r="B112" s="65" t="s">
        <v>23</v>
      </c>
      <c r="C112" s="69"/>
      <c r="D112" s="191"/>
      <c r="K112" s="18"/>
    </row>
    <row r="113" spans="1:11" x14ac:dyDescent="0.4">
      <c r="B113" s="66" t="s">
        <v>24</v>
      </c>
      <c r="C113" s="69"/>
      <c r="D113" s="191"/>
      <c r="K113" s="18"/>
    </row>
    <row r="114" spans="1:11" x14ac:dyDescent="0.4">
      <c r="B114" s="66" t="s">
        <v>25</v>
      </c>
      <c r="C114" s="69"/>
      <c r="D114" s="191"/>
      <c r="K114" s="18"/>
    </row>
    <row r="115" spans="1:11" x14ac:dyDescent="0.4">
      <c r="B115" s="66" t="s">
        <v>26</v>
      </c>
      <c r="C115" s="69"/>
      <c r="D115" s="191"/>
      <c r="K115" s="18"/>
    </row>
    <row r="116" spans="1:11" ht="16" thickBot="1" x14ac:dyDescent="0.45">
      <c r="B116" s="67" t="s">
        <v>27</v>
      </c>
      <c r="C116" s="534"/>
      <c r="D116" s="193"/>
      <c r="K116" s="18"/>
    </row>
    <row r="117" spans="1:11" x14ac:dyDescent="0.4">
      <c r="D117" s="159"/>
      <c r="K117" s="18"/>
    </row>
    <row r="118" spans="1:11" x14ac:dyDescent="0.4">
      <c r="A118" s="18"/>
      <c r="B118" s="19"/>
      <c r="C118" s="18"/>
      <c r="D118" s="18"/>
      <c r="E118" s="18"/>
      <c r="F118" s="18"/>
      <c r="G118" s="18"/>
      <c r="H118" s="18"/>
      <c r="I118" s="18"/>
      <c r="J118" s="18"/>
      <c r="K118" s="209"/>
    </row>
  </sheetData>
  <sheetProtection password="C1BE" sheet="1" objects="1" scenarios="1" selectLockedCells="1"/>
  <customSheetViews>
    <customSheetView guid="{2A4C6EB9-430A-44F2-86C8-15B50360FC3B}" scale="80" showGridLines="0" zeroValues="0" topLeftCell="A61">
      <selection activeCell="B68" sqref="B68"/>
      <pageMargins left="0.7" right="0.7" top="0.75" bottom="0.75" header="0.3" footer="0.3"/>
      <pageSetup orientation="portrait" r:id="rId1"/>
    </customSheetView>
    <customSheetView guid="{B3BD5AF3-9A64-4EA7-AE1F-3CC326849B8F}" scale="80" showGridLines="0" zeroValues="0">
      <selection activeCell="D113" sqref="D113"/>
      <pageMargins left="0.7" right="0.7" top="0.75" bottom="0.75" header="0.3" footer="0.3"/>
      <pageSetup orientation="portrait" r:id="rId2"/>
    </customSheetView>
  </customSheetViews>
  <mergeCells count="14">
    <mergeCell ref="B22:D22"/>
    <mergeCell ref="B2:C2"/>
    <mergeCell ref="B11:C11"/>
    <mergeCell ref="F20:I20"/>
    <mergeCell ref="B15:C15"/>
    <mergeCell ref="E6:I6"/>
    <mergeCell ref="F11:I11"/>
    <mergeCell ref="F30:G30"/>
    <mergeCell ref="F21:I23"/>
    <mergeCell ref="F26:G26"/>
    <mergeCell ref="F24:G24"/>
    <mergeCell ref="F25:G25"/>
    <mergeCell ref="F27:G27"/>
    <mergeCell ref="F28:G28"/>
  </mergeCells>
  <phoneticPr fontId="27" type="noConversion"/>
  <conditionalFormatting sqref="C46:C47">
    <cfRule type="expression" dxfId="89" priority="6" stopIfTrue="1">
      <formula>$C$25="Central Air Conditioner"</formula>
    </cfRule>
  </conditionalFormatting>
  <conditionalFormatting sqref="C48">
    <cfRule type="expression" dxfId="88" priority="4" stopIfTrue="1">
      <formula>$C$29&lt;&gt;"Coil-Only"</formula>
    </cfRule>
  </conditionalFormatting>
  <conditionalFormatting sqref="C40">
    <cfRule type="expression" dxfId="87" priority="3">
      <formula>OR($C$25=INDEX(Product_Types,1),$C$27&lt;&gt;INDEX(Compressor_Types,3))</formula>
    </cfRule>
  </conditionalFormatting>
  <conditionalFormatting sqref="C49">
    <cfRule type="expression" dxfId="86" priority="1">
      <formula>$C$25=INDEX(Product_Types,1)</formula>
    </cfRule>
  </conditionalFormatting>
  <dataValidations count="8">
    <dataValidation type="list" showInputMessage="1" showErrorMessage="1" sqref="C30:C31 C36:C40 C49" xr:uid="{00000000-0002-0000-0100-000000000000}">
      <formula1>Yes_No</formula1>
    </dataValidation>
    <dataValidation type="list" showInputMessage="1" showErrorMessage="1" sqref="C34" xr:uid="{00000000-0002-0000-0100-000001000000}">
      <formula1>Refrigerant_Types</formula1>
    </dataValidation>
    <dataValidation type="list" showInputMessage="1" showErrorMessage="1" sqref="C25" xr:uid="{00000000-0002-0000-0100-000002000000}">
      <formula1>Product_Types</formula1>
    </dataValidation>
    <dataValidation type="list" showInputMessage="1" showErrorMessage="1" sqref="C27" xr:uid="{00000000-0002-0000-0100-000003000000}">
      <formula1>Compressor_Types</formula1>
    </dataValidation>
    <dataValidation type="list" allowBlank="1" showInputMessage="1" showErrorMessage="1" sqref="C16" xr:uid="{00000000-0002-0000-0100-000004000000}">
      <formula1>TP_Options</formula1>
    </dataValidation>
    <dataValidation type="list" showInputMessage="1" showErrorMessage="1" sqref="C26" xr:uid="{00000000-0002-0000-0100-000005000000}">
      <formula1>IF(Product_Type_Input =INDEX(Product_Types,1),Product_Subtypes_AC,Product_Subtypes_HP)</formula1>
    </dataValidation>
    <dataValidation type="list" showInputMessage="1" showErrorMessage="1" sqref="C28" xr:uid="{00000000-0002-0000-0100-000006000000}">
      <formula1>Fan_Types</formula1>
    </dataValidation>
    <dataValidation type="list" showInputMessage="1" showErrorMessage="1" sqref="C29" xr:uid="{00000000-0002-0000-0100-000007000000}">
      <formula1>ID_Fan_Types</formula1>
    </dataValidation>
  </dataValidations>
  <hyperlinks>
    <hyperlink ref="F3" location="Instructions!A1" display="Back to Instructions" xr:uid="{00000000-0004-0000-0100-000000000000}"/>
  </hyperlinks>
  <pageMargins left="0.7" right="0.7" top="0.75" bottom="0.75" header="0.3" footer="0.3"/>
  <pageSetup scale="69" orientation="portrait" r:id="rId3"/>
  <colBreaks count="1" manualBreakCount="1">
    <brk id="4"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tabColor rgb="FF0070C0"/>
  </sheetPr>
  <dimension ref="A1:J67"/>
  <sheetViews>
    <sheetView workbookViewId="0">
      <selection activeCell="E3" sqref="E3"/>
    </sheetView>
  </sheetViews>
  <sheetFormatPr defaultColWidth="10.453125" defaultRowHeight="15.5" x14ac:dyDescent="0.35"/>
  <cols>
    <col min="1" max="1" width="2.6328125" style="213" customWidth="1"/>
    <col min="2" max="2" width="30.36328125" style="213" customWidth="1"/>
    <col min="3" max="3" width="47.08984375" style="213" customWidth="1"/>
    <col min="4" max="4" width="26.6328125" style="213" customWidth="1"/>
    <col min="5" max="5" width="50.90625" style="213" customWidth="1"/>
    <col min="6" max="6" width="14.6328125" style="213" customWidth="1"/>
    <col min="7" max="7" width="25.453125" style="213" bestFit="1" customWidth="1"/>
    <col min="8" max="8" width="31.54296875" style="213" bestFit="1" customWidth="1"/>
    <col min="9" max="9" width="3.36328125" style="213" customWidth="1"/>
    <col min="10" max="10" width="2.54296875" style="217" customWidth="1"/>
    <col min="11" max="16384" width="10.453125" style="213"/>
  </cols>
  <sheetData>
    <row r="1" spans="2:10" ht="16" thickBot="1" x14ac:dyDescent="0.4">
      <c r="J1" s="160"/>
    </row>
    <row r="2" spans="2:10" ht="16" thickBot="1" x14ac:dyDescent="0.4">
      <c r="B2" s="990" t="s">
        <v>441</v>
      </c>
      <c r="C2" s="991"/>
      <c r="J2" s="214"/>
    </row>
    <row r="3" spans="2:10" s="215" customFormat="1" ht="33" customHeight="1" x14ac:dyDescent="0.4">
      <c r="B3" s="479" t="s">
        <v>442</v>
      </c>
      <c r="C3" s="480" t="str">
        <f>'Version Control'!C3</f>
        <v xml:space="preserve">Residential Central Air Conditioners and Heat Pumps_M1  </v>
      </c>
      <c r="E3" s="528" t="s">
        <v>427</v>
      </c>
      <c r="F3"/>
      <c r="J3" s="216"/>
    </row>
    <row r="4" spans="2:10" x14ac:dyDescent="0.4">
      <c r="B4" s="242" t="s">
        <v>132</v>
      </c>
      <c r="C4" s="243" t="str">
        <f>'Version Control'!C4</f>
        <v>v1.1</v>
      </c>
      <c r="J4" s="214"/>
    </row>
    <row r="5" spans="2:10" x14ac:dyDescent="0.4">
      <c r="B5" s="242" t="s">
        <v>369</v>
      </c>
      <c r="C5" s="244">
        <f>'Version Control'!C5</f>
        <v>43668</v>
      </c>
      <c r="J5" s="214"/>
    </row>
    <row r="6" spans="2:10" x14ac:dyDescent="0.4">
      <c r="B6" s="245" t="s">
        <v>131</v>
      </c>
      <c r="C6" s="246" t="str">
        <f ca="1">MID(CELL("filename",$A$1), FIND("]", CELL("filename", $A$1))+ 1, 255)</f>
        <v>Instrumentation</v>
      </c>
      <c r="J6" s="214"/>
    </row>
    <row r="7" spans="2:10" ht="35.25" customHeight="1" x14ac:dyDescent="0.35">
      <c r="B7" s="247" t="s">
        <v>130</v>
      </c>
      <c r="C7" s="248" t="str">
        <f ca="1">MID(CELL("FILENAME"),FIND("[",CELL("FILENAME"))+1,FIND("]",CELL("FILENAME"))-FIND("[",CELL("FILENAME"))-1)</f>
        <v>Residential Central Air Conditioners and Heat Pumps_M1_Notebook.xlsx</v>
      </c>
      <c r="J7" s="214"/>
    </row>
    <row r="8" spans="2:10" ht="16" thickBot="1" x14ac:dyDescent="0.45">
      <c r="B8" s="249" t="s">
        <v>133</v>
      </c>
      <c r="C8" s="250" t="str">
        <f>'Version Control'!C8</f>
        <v>[MM/DD/YYYY]</v>
      </c>
      <c r="J8" s="214"/>
    </row>
    <row r="9" spans="2:10" x14ac:dyDescent="0.35">
      <c r="J9" s="214"/>
    </row>
    <row r="10" spans="2:10" ht="16" thickBot="1" x14ac:dyDescent="0.4">
      <c r="J10" s="214"/>
    </row>
    <row r="11" spans="2:10" ht="16" thickBot="1" x14ac:dyDescent="0.4">
      <c r="B11" s="978" t="s">
        <v>366</v>
      </c>
      <c r="C11" s="979"/>
      <c r="D11" s="979"/>
      <c r="E11" s="979"/>
      <c r="F11" s="979"/>
      <c r="G11" s="979"/>
      <c r="H11" s="980"/>
      <c r="J11" s="214"/>
    </row>
    <row r="12" spans="2:10" x14ac:dyDescent="0.35">
      <c r="B12" s="475" t="s">
        <v>287</v>
      </c>
      <c r="C12" s="476" t="s">
        <v>288</v>
      </c>
      <c r="D12" s="476" t="s">
        <v>289</v>
      </c>
      <c r="E12" s="476" t="s">
        <v>290</v>
      </c>
      <c r="F12" s="477" t="s">
        <v>146</v>
      </c>
      <c r="G12" s="476" t="s">
        <v>147</v>
      </c>
      <c r="H12" s="478" t="s">
        <v>148</v>
      </c>
      <c r="I12" s="37"/>
      <c r="J12" s="214"/>
    </row>
    <row r="13" spans="2:10" x14ac:dyDescent="0.35">
      <c r="B13" s="481"/>
      <c r="C13" s="482"/>
      <c r="D13" s="482"/>
      <c r="E13" s="482"/>
      <c r="F13" s="482"/>
      <c r="G13" s="483"/>
      <c r="H13" s="484"/>
      <c r="J13" s="214"/>
    </row>
    <row r="14" spans="2:10" x14ac:dyDescent="0.35">
      <c r="B14" s="481"/>
      <c r="C14" s="482"/>
      <c r="D14" s="482"/>
      <c r="E14" s="482"/>
      <c r="F14" s="482"/>
      <c r="G14" s="483"/>
      <c r="H14" s="484"/>
      <c r="J14" s="214"/>
    </row>
    <row r="15" spans="2:10" x14ac:dyDescent="0.35">
      <c r="B15" s="481"/>
      <c r="C15" s="482"/>
      <c r="D15" s="482"/>
      <c r="E15" s="482"/>
      <c r="F15" s="482"/>
      <c r="G15" s="483"/>
      <c r="H15" s="484"/>
      <c r="J15" s="214"/>
    </row>
    <row r="16" spans="2:10" x14ac:dyDescent="0.35">
      <c r="B16" s="481"/>
      <c r="C16" s="482"/>
      <c r="D16" s="482"/>
      <c r="E16" s="482"/>
      <c r="F16" s="482"/>
      <c r="G16" s="483"/>
      <c r="H16" s="484"/>
      <c r="J16" s="214"/>
    </row>
    <row r="17" spans="2:10" x14ac:dyDescent="0.35">
      <c r="B17" s="481"/>
      <c r="C17" s="482"/>
      <c r="D17" s="482"/>
      <c r="E17" s="482"/>
      <c r="F17" s="482"/>
      <c r="G17" s="483"/>
      <c r="H17" s="484"/>
      <c r="J17" s="214"/>
    </row>
    <row r="18" spans="2:10" x14ac:dyDescent="0.35">
      <c r="B18" s="481"/>
      <c r="C18" s="482"/>
      <c r="D18" s="482"/>
      <c r="E18" s="482"/>
      <c r="F18" s="482"/>
      <c r="G18" s="483"/>
      <c r="H18" s="484"/>
      <c r="J18" s="214"/>
    </row>
    <row r="19" spans="2:10" x14ac:dyDescent="0.35">
      <c r="B19" s="481"/>
      <c r="C19" s="482"/>
      <c r="D19" s="482"/>
      <c r="E19" s="482"/>
      <c r="F19" s="482"/>
      <c r="G19" s="483"/>
      <c r="H19" s="484"/>
      <c r="J19" s="214"/>
    </row>
    <row r="20" spans="2:10" x14ac:dyDescent="0.35">
      <c r="B20" s="481"/>
      <c r="C20" s="482"/>
      <c r="D20" s="482"/>
      <c r="E20" s="482"/>
      <c r="F20" s="482"/>
      <c r="G20" s="483"/>
      <c r="H20" s="484"/>
      <c r="J20" s="214"/>
    </row>
    <row r="21" spans="2:10" x14ac:dyDescent="0.35">
      <c r="B21" s="481"/>
      <c r="C21" s="482"/>
      <c r="D21" s="482"/>
      <c r="E21" s="482"/>
      <c r="F21" s="482"/>
      <c r="G21" s="483"/>
      <c r="H21" s="484"/>
      <c r="J21" s="214"/>
    </row>
    <row r="22" spans="2:10" x14ac:dyDescent="0.35">
      <c r="B22" s="481"/>
      <c r="C22" s="482"/>
      <c r="D22" s="482"/>
      <c r="E22" s="482"/>
      <c r="F22" s="482"/>
      <c r="G22" s="483"/>
      <c r="H22" s="484"/>
      <c r="J22" s="214"/>
    </row>
    <row r="23" spans="2:10" x14ac:dyDescent="0.35">
      <c r="B23" s="481"/>
      <c r="C23" s="482"/>
      <c r="D23" s="482"/>
      <c r="E23" s="482"/>
      <c r="F23" s="482"/>
      <c r="G23" s="483"/>
      <c r="H23" s="484"/>
      <c r="J23" s="214"/>
    </row>
    <row r="24" spans="2:10" x14ac:dyDescent="0.35">
      <c r="B24" s="481"/>
      <c r="C24" s="482"/>
      <c r="D24" s="482"/>
      <c r="E24" s="482"/>
      <c r="F24" s="482"/>
      <c r="G24" s="483"/>
      <c r="H24" s="484"/>
      <c r="J24" s="214"/>
    </row>
    <row r="25" spans="2:10" x14ac:dyDescent="0.35">
      <c r="B25" s="481"/>
      <c r="C25" s="482"/>
      <c r="D25" s="482"/>
      <c r="E25" s="482"/>
      <c r="F25" s="482"/>
      <c r="G25" s="483"/>
      <c r="H25" s="484"/>
      <c r="J25" s="214"/>
    </row>
    <row r="26" spans="2:10" x14ac:dyDescent="0.35">
      <c r="B26" s="481"/>
      <c r="C26" s="482"/>
      <c r="D26" s="482"/>
      <c r="E26" s="482"/>
      <c r="F26" s="482"/>
      <c r="G26" s="483"/>
      <c r="H26" s="484"/>
      <c r="J26" s="214"/>
    </row>
    <row r="27" spans="2:10" x14ac:dyDescent="0.35">
      <c r="B27" s="481"/>
      <c r="C27" s="482"/>
      <c r="D27" s="482"/>
      <c r="E27" s="482"/>
      <c r="F27" s="482"/>
      <c r="G27" s="483"/>
      <c r="H27" s="484"/>
      <c r="J27" s="214"/>
    </row>
    <row r="28" spans="2:10" x14ac:dyDescent="0.35">
      <c r="B28" s="481"/>
      <c r="C28" s="482"/>
      <c r="D28" s="482"/>
      <c r="E28" s="482"/>
      <c r="F28" s="482"/>
      <c r="G28" s="483"/>
      <c r="H28" s="484"/>
      <c r="J28" s="214"/>
    </row>
    <row r="29" spans="2:10" x14ac:dyDescent="0.35">
      <c r="B29" s="481"/>
      <c r="C29" s="482"/>
      <c r="D29" s="482"/>
      <c r="E29" s="482"/>
      <c r="F29" s="482"/>
      <c r="G29" s="483"/>
      <c r="H29" s="484"/>
      <c r="J29" s="214"/>
    </row>
    <row r="30" spans="2:10" x14ac:dyDescent="0.35">
      <c r="B30" s="481"/>
      <c r="C30" s="482"/>
      <c r="D30" s="482"/>
      <c r="E30" s="482"/>
      <c r="F30" s="482"/>
      <c r="G30" s="483"/>
      <c r="H30" s="484"/>
      <c r="J30" s="214"/>
    </row>
    <row r="31" spans="2:10" x14ac:dyDescent="0.35">
      <c r="B31" s="481"/>
      <c r="C31" s="482"/>
      <c r="D31" s="482"/>
      <c r="E31" s="482"/>
      <c r="F31" s="482"/>
      <c r="G31" s="483"/>
      <c r="H31" s="484"/>
      <c r="J31" s="214"/>
    </row>
    <row r="32" spans="2:10" x14ac:dyDescent="0.35">
      <c r="B32" s="481"/>
      <c r="C32" s="482"/>
      <c r="D32" s="482"/>
      <c r="E32" s="482"/>
      <c r="F32" s="482"/>
      <c r="G32" s="483"/>
      <c r="H32" s="484"/>
      <c r="J32" s="214"/>
    </row>
    <row r="33" spans="2:10" x14ac:dyDescent="0.35">
      <c r="B33" s="481"/>
      <c r="C33" s="482"/>
      <c r="D33" s="482"/>
      <c r="E33" s="482"/>
      <c r="F33" s="482"/>
      <c r="G33" s="483"/>
      <c r="H33" s="484"/>
      <c r="J33" s="214"/>
    </row>
    <row r="34" spans="2:10" x14ac:dyDescent="0.35">
      <c r="B34" s="481"/>
      <c r="C34" s="482"/>
      <c r="D34" s="482"/>
      <c r="E34" s="482"/>
      <c r="F34" s="482"/>
      <c r="G34" s="483"/>
      <c r="H34" s="484"/>
      <c r="J34" s="214"/>
    </row>
    <row r="35" spans="2:10" x14ac:dyDescent="0.35">
      <c r="B35" s="481"/>
      <c r="C35" s="482"/>
      <c r="D35" s="482"/>
      <c r="E35" s="482"/>
      <c r="F35" s="485"/>
      <c r="G35" s="483"/>
      <c r="H35" s="484"/>
      <c r="J35" s="214"/>
    </row>
    <row r="36" spans="2:10" x14ac:dyDescent="0.35">
      <c r="B36" s="481"/>
      <c r="C36" s="482"/>
      <c r="D36" s="482"/>
      <c r="E36" s="482"/>
      <c r="F36" s="485"/>
      <c r="G36" s="483"/>
      <c r="H36" s="484"/>
      <c r="J36" s="214"/>
    </row>
    <row r="37" spans="2:10" x14ac:dyDescent="0.35">
      <c r="B37" s="481"/>
      <c r="C37" s="482"/>
      <c r="D37" s="482"/>
      <c r="E37" s="482"/>
      <c r="F37" s="482"/>
      <c r="G37" s="483"/>
      <c r="H37" s="484"/>
      <c r="J37" s="214"/>
    </row>
    <row r="38" spans="2:10" x14ac:dyDescent="0.35">
      <c r="B38" s="481"/>
      <c r="C38" s="482"/>
      <c r="D38" s="482"/>
      <c r="E38" s="482"/>
      <c r="F38" s="482"/>
      <c r="G38" s="483"/>
      <c r="H38" s="484"/>
      <c r="J38" s="214"/>
    </row>
    <row r="39" spans="2:10" x14ac:dyDescent="0.35">
      <c r="B39" s="481"/>
      <c r="C39" s="482"/>
      <c r="D39" s="482"/>
      <c r="E39" s="482"/>
      <c r="F39" s="482"/>
      <c r="G39" s="483"/>
      <c r="H39" s="484"/>
      <c r="J39" s="214"/>
    </row>
    <row r="40" spans="2:10" x14ac:dyDescent="0.35">
      <c r="B40" s="481"/>
      <c r="C40" s="482"/>
      <c r="D40" s="482"/>
      <c r="E40" s="482"/>
      <c r="F40" s="482"/>
      <c r="G40" s="483"/>
      <c r="H40" s="484"/>
      <c r="J40" s="214"/>
    </row>
    <row r="41" spans="2:10" x14ac:dyDescent="0.35">
      <c r="B41" s="481"/>
      <c r="C41" s="482"/>
      <c r="D41" s="482"/>
      <c r="E41" s="482"/>
      <c r="F41" s="482"/>
      <c r="G41" s="483"/>
      <c r="H41" s="484"/>
      <c r="J41" s="214"/>
    </row>
    <row r="42" spans="2:10" x14ac:dyDescent="0.35">
      <c r="B42" s="481"/>
      <c r="C42" s="482"/>
      <c r="D42" s="482"/>
      <c r="E42" s="482"/>
      <c r="F42" s="482"/>
      <c r="G42" s="483"/>
      <c r="H42" s="484"/>
      <c r="J42" s="214"/>
    </row>
    <row r="43" spans="2:10" x14ac:dyDescent="0.35">
      <c r="B43" s="481"/>
      <c r="C43" s="482"/>
      <c r="D43" s="482"/>
      <c r="E43" s="482"/>
      <c r="F43" s="482"/>
      <c r="G43" s="483"/>
      <c r="H43" s="484"/>
      <c r="J43" s="214"/>
    </row>
    <row r="44" spans="2:10" s="30" customFormat="1" x14ac:dyDescent="0.35">
      <c r="B44" s="481"/>
      <c r="C44" s="482"/>
      <c r="D44" s="482"/>
      <c r="E44" s="482"/>
      <c r="F44" s="482"/>
      <c r="G44" s="483"/>
      <c r="H44" s="484"/>
      <c r="J44" s="214"/>
    </row>
    <row r="45" spans="2:10" s="23" customFormat="1" x14ac:dyDescent="0.35">
      <c r="B45" s="481"/>
      <c r="C45" s="482"/>
      <c r="D45" s="482"/>
      <c r="E45" s="482"/>
      <c r="F45" s="482"/>
      <c r="G45" s="483"/>
      <c r="H45" s="484"/>
      <c r="J45" s="214"/>
    </row>
    <row r="46" spans="2:10" s="23" customFormat="1" x14ac:dyDescent="0.35">
      <c r="B46" s="481"/>
      <c r="C46" s="482"/>
      <c r="D46" s="482"/>
      <c r="E46" s="482"/>
      <c r="F46" s="482"/>
      <c r="G46" s="483"/>
      <c r="H46" s="484"/>
      <c r="J46" s="214"/>
    </row>
    <row r="47" spans="2:10" s="23" customFormat="1" ht="16" thickBot="1" x14ac:dyDescent="0.4">
      <c r="B47" s="487"/>
      <c r="C47" s="486"/>
      <c r="D47" s="486"/>
      <c r="E47" s="486"/>
      <c r="F47" s="486"/>
      <c r="G47" s="546"/>
      <c r="H47" s="547"/>
      <c r="J47" s="214"/>
    </row>
    <row r="48" spans="2:10" s="23" customFormat="1" ht="15" customHeight="1" thickBot="1" x14ac:dyDescent="0.4">
      <c r="B48" s="213"/>
      <c r="C48" s="213"/>
      <c r="D48" s="213"/>
      <c r="E48" s="213"/>
      <c r="F48" s="213"/>
      <c r="G48" s="213"/>
      <c r="H48" s="213"/>
      <c r="J48" s="214"/>
    </row>
    <row r="49" spans="2:10" s="23" customFormat="1" ht="16" thickBot="1" x14ac:dyDescent="0.4">
      <c r="B49" s="1035" t="s">
        <v>291</v>
      </c>
      <c r="C49" s="1036"/>
      <c r="D49" s="1036"/>
      <c r="E49" s="1036"/>
      <c r="F49" s="1036"/>
      <c r="G49" s="1036"/>
      <c r="H49" s="1037"/>
      <c r="J49" s="214"/>
    </row>
    <row r="50" spans="2:10" s="23" customFormat="1" x14ac:dyDescent="0.35">
      <c r="B50" s="47"/>
      <c r="C50" s="35"/>
      <c r="D50" s="35"/>
      <c r="E50" s="35"/>
      <c r="F50" s="35"/>
      <c r="G50" s="35"/>
      <c r="H50" s="48"/>
      <c r="J50" s="214"/>
    </row>
    <row r="51" spans="2:10" s="23" customFormat="1" ht="17" x14ac:dyDescent="0.35">
      <c r="B51" s="47"/>
      <c r="C51" s="54"/>
      <c r="D51" s="53"/>
      <c r="E51" s="201" t="s">
        <v>306</v>
      </c>
      <c r="F51" s="488" t="s">
        <v>460</v>
      </c>
      <c r="G51" s="74"/>
      <c r="H51" s="48"/>
      <c r="J51" s="214"/>
    </row>
    <row r="52" spans="2:10" s="23" customFormat="1" x14ac:dyDescent="0.35">
      <c r="B52" s="47"/>
      <c r="C52" s="35"/>
      <c r="D52" s="35"/>
      <c r="E52" s="35"/>
      <c r="F52" s="35"/>
      <c r="G52" s="35"/>
      <c r="H52" s="48"/>
      <c r="J52" s="214"/>
    </row>
    <row r="53" spans="2:10" s="23" customFormat="1" x14ac:dyDescent="0.35">
      <c r="B53" s="47" t="s">
        <v>32</v>
      </c>
      <c r="C53" s="35"/>
      <c r="D53" s="35"/>
      <c r="E53" s="35"/>
      <c r="F53" s="35"/>
      <c r="G53" s="35"/>
      <c r="H53" s="48"/>
      <c r="J53" s="214"/>
    </row>
    <row r="54" spans="2:10" s="23" customFormat="1" x14ac:dyDescent="0.35">
      <c r="B54" s="1023"/>
      <c r="C54" s="1024"/>
      <c r="D54" s="1024"/>
      <c r="E54" s="1024"/>
      <c r="F54" s="1024"/>
      <c r="G54" s="1024"/>
      <c r="H54" s="1025"/>
      <c r="J54" s="214"/>
    </row>
    <row r="55" spans="2:10" s="23" customFormat="1" ht="15" customHeight="1" x14ac:dyDescent="0.35">
      <c r="B55" s="1026"/>
      <c r="C55" s="1027"/>
      <c r="D55" s="1027"/>
      <c r="E55" s="1027"/>
      <c r="F55" s="1027"/>
      <c r="G55" s="1027"/>
      <c r="H55" s="1028"/>
      <c r="J55" s="214"/>
    </row>
    <row r="56" spans="2:10" s="23" customFormat="1" x14ac:dyDescent="0.35">
      <c r="B56" s="1026"/>
      <c r="C56" s="1027"/>
      <c r="D56" s="1027"/>
      <c r="E56" s="1027"/>
      <c r="F56" s="1027"/>
      <c r="G56" s="1027"/>
      <c r="H56" s="1028"/>
      <c r="J56" s="214"/>
    </row>
    <row r="57" spans="2:10" s="23" customFormat="1" x14ac:dyDescent="0.35">
      <c r="B57" s="1026"/>
      <c r="C57" s="1027"/>
      <c r="D57" s="1027"/>
      <c r="E57" s="1027"/>
      <c r="F57" s="1027"/>
      <c r="G57" s="1027"/>
      <c r="H57" s="1028"/>
      <c r="J57" s="214"/>
    </row>
    <row r="58" spans="2:10" s="23" customFormat="1" x14ac:dyDescent="0.35">
      <c r="B58" s="1029"/>
      <c r="C58" s="1030"/>
      <c r="D58" s="1030"/>
      <c r="E58" s="1030"/>
      <c r="F58" s="1030"/>
      <c r="G58" s="1030"/>
      <c r="H58" s="1031"/>
      <c r="J58" s="214"/>
    </row>
    <row r="59" spans="2:10" s="23" customFormat="1" x14ac:dyDescent="0.35">
      <c r="B59" s="47"/>
      <c r="C59" s="35"/>
      <c r="D59" s="35"/>
      <c r="E59" s="35"/>
      <c r="F59" s="35"/>
      <c r="G59" s="35"/>
      <c r="H59" s="48"/>
      <c r="J59" s="214"/>
    </row>
    <row r="60" spans="2:10" s="23" customFormat="1" x14ac:dyDescent="0.35">
      <c r="B60" s="47" t="s">
        <v>33</v>
      </c>
      <c r="C60" s="35"/>
      <c r="D60" s="35"/>
      <c r="E60" s="35"/>
      <c r="F60" s="35"/>
      <c r="G60" s="35"/>
      <c r="H60" s="48"/>
      <c r="J60" s="214"/>
    </row>
    <row r="61" spans="2:10" x14ac:dyDescent="0.35">
      <c r="B61" s="1023"/>
      <c r="C61" s="1024"/>
      <c r="D61" s="1024"/>
      <c r="E61" s="1024"/>
      <c r="F61" s="1024"/>
      <c r="G61" s="1024"/>
      <c r="H61" s="1025"/>
      <c r="J61" s="214"/>
    </row>
    <row r="62" spans="2:10" s="217" customFormat="1" x14ac:dyDescent="0.35">
      <c r="B62" s="1026"/>
      <c r="C62" s="1027"/>
      <c r="D62" s="1027"/>
      <c r="E62" s="1027"/>
      <c r="F62" s="1027"/>
      <c r="G62" s="1027"/>
      <c r="H62" s="1028"/>
      <c r="J62" s="214"/>
    </row>
    <row r="63" spans="2:10" x14ac:dyDescent="0.35">
      <c r="B63" s="1026"/>
      <c r="C63" s="1027"/>
      <c r="D63" s="1027"/>
      <c r="E63" s="1027"/>
      <c r="F63" s="1027"/>
      <c r="G63" s="1027"/>
      <c r="H63" s="1028"/>
      <c r="J63" s="596"/>
    </row>
    <row r="64" spans="2:10" x14ac:dyDescent="0.35">
      <c r="B64" s="1026"/>
      <c r="C64" s="1027"/>
      <c r="D64" s="1027"/>
      <c r="E64" s="1027"/>
      <c r="F64" s="1027"/>
      <c r="G64" s="1027"/>
      <c r="H64" s="1028"/>
      <c r="J64" s="596"/>
    </row>
    <row r="65" spans="1:10" ht="16" thickBot="1" x14ac:dyDescent="0.4">
      <c r="B65" s="1032"/>
      <c r="C65" s="1033"/>
      <c r="D65" s="1033"/>
      <c r="E65" s="1033"/>
      <c r="F65" s="1033"/>
      <c r="G65" s="1033"/>
      <c r="H65" s="1034"/>
      <c r="J65" s="596"/>
    </row>
    <row r="66" spans="1:10" x14ac:dyDescent="0.35">
      <c r="J66" s="596"/>
    </row>
    <row r="67" spans="1:10" x14ac:dyDescent="0.35">
      <c r="A67" s="214"/>
      <c r="B67" s="214"/>
      <c r="C67" s="214"/>
      <c r="D67" s="214"/>
      <c r="E67" s="214"/>
      <c r="F67" s="214"/>
      <c r="G67" s="214"/>
      <c r="H67" s="214"/>
      <c r="I67" s="214"/>
      <c r="J67" s="596"/>
    </row>
  </sheetData>
  <sheetProtection password="C1BE" sheet="1" objects="1" scenarios="1" selectLockedCells="1"/>
  <protectedRanges>
    <protectedRange sqref="B13:H47" name="Range1"/>
  </protectedRanges>
  <customSheetViews>
    <customSheetView guid="{2A4C6EB9-430A-44F2-86C8-15B50360FC3B}" scale="80" showGridLines="0">
      <selection activeCell="G34" sqref="G34"/>
      <pageMargins left="0.7" right="0.7" top="0.75" bottom="0.75" header="0.3" footer="0.3"/>
      <pageSetup orientation="portrait" r:id="rId1"/>
    </customSheetView>
    <customSheetView guid="{B3BD5AF3-9A64-4EA7-AE1F-3CC326849B8F}" scale="80" showGridLines="0">
      <selection activeCell="C6" sqref="C6"/>
      <pageMargins left="0.7" right="0.7" top="0.75" bottom="0.75" header="0.3" footer="0.3"/>
      <pageSetup orientation="portrait" r:id="rId2"/>
    </customSheetView>
  </customSheetViews>
  <mergeCells count="5">
    <mergeCell ref="B54:H58"/>
    <mergeCell ref="B61:H65"/>
    <mergeCell ref="B2:C2"/>
    <mergeCell ref="B11:H11"/>
    <mergeCell ref="B49:H49"/>
  </mergeCells>
  <phoneticPr fontId="27" type="noConversion"/>
  <hyperlinks>
    <hyperlink ref="F51" location="Photos!J60" display="the Photos tab (Photo Box #5)" xr:uid="{00000000-0004-0000-0200-000000000000}"/>
    <hyperlink ref="E3" location="Instructions!A1" display="Back to Instructions" xr:uid="{00000000-0004-0000-0200-000001000000}"/>
  </hyperlinks>
  <pageMargins left="0.7" right="0.7" top="0.75" bottom="0.75" header="0.3" footer="0.3"/>
  <pageSetup orientation="portrait"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6">
    <tabColor rgb="FF0070C0"/>
  </sheetPr>
  <dimension ref="A1:O136"/>
  <sheetViews>
    <sheetView workbookViewId="0">
      <selection activeCell="E3" sqref="E3:F3"/>
    </sheetView>
  </sheetViews>
  <sheetFormatPr defaultColWidth="9.08984375" defaultRowHeight="15.5" x14ac:dyDescent="0.35"/>
  <cols>
    <col min="1" max="1" width="2.6328125" style="23" customWidth="1"/>
    <col min="2" max="2" width="57.6328125" style="23" customWidth="1"/>
    <col min="3" max="3" width="56" style="23" customWidth="1"/>
    <col min="4" max="5" width="9.08984375" style="23"/>
    <col min="6" max="6" width="20.90625" style="23" customWidth="1"/>
    <col min="7" max="12" width="9.08984375" style="23"/>
    <col min="13" max="13" width="15.08984375" style="23" customWidth="1"/>
    <col min="14" max="14" width="4.08984375" style="23" customWidth="1"/>
    <col min="15" max="15" width="2" style="43" customWidth="1"/>
    <col min="16" max="16384" width="9.08984375" style="23"/>
  </cols>
  <sheetData>
    <row r="1" spans="1:15" s="218" customFormat="1" ht="16" thickBot="1" x14ac:dyDescent="0.4">
      <c r="A1" s="30"/>
      <c r="O1" s="160"/>
    </row>
    <row r="2" spans="1:15" s="218" customFormat="1" ht="16" thickBot="1" x14ac:dyDescent="0.4">
      <c r="A2" s="30"/>
      <c r="B2" s="990" t="s">
        <v>441</v>
      </c>
      <c r="C2" s="991"/>
      <c r="O2" s="219"/>
    </row>
    <row r="3" spans="1:15" s="218" customFormat="1" ht="15.75" customHeight="1" x14ac:dyDescent="0.4">
      <c r="A3" s="30"/>
      <c r="B3" s="240" t="s">
        <v>442</v>
      </c>
      <c r="C3" s="241" t="str">
        <f>'Version Control'!C3</f>
        <v xml:space="preserve">Residential Central Air Conditioners and Heat Pumps_M1  </v>
      </c>
      <c r="E3" s="1054" t="s">
        <v>427</v>
      </c>
      <c r="F3" s="1054"/>
      <c r="O3" s="219"/>
    </row>
    <row r="4" spans="1:15" s="218" customFormat="1" x14ac:dyDescent="0.4">
      <c r="A4" s="30"/>
      <c r="B4" s="242" t="s">
        <v>132</v>
      </c>
      <c r="C4" s="243" t="str">
        <f>'Version Control'!C4</f>
        <v>v1.1</v>
      </c>
      <c r="O4" s="219"/>
    </row>
    <row r="5" spans="1:15" s="218" customFormat="1" x14ac:dyDescent="0.4">
      <c r="A5" s="30"/>
      <c r="B5" s="242" t="s">
        <v>369</v>
      </c>
      <c r="C5" s="244">
        <f>'Version Control'!C5</f>
        <v>43668</v>
      </c>
      <c r="O5" s="219"/>
    </row>
    <row r="6" spans="1:15" s="218" customFormat="1" x14ac:dyDescent="0.4">
      <c r="A6" s="30"/>
      <c r="B6" s="245" t="s">
        <v>131</v>
      </c>
      <c r="C6" s="246" t="str">
        <f ca="1">MID(CELL("filename",$A$1), FIND("]", CELL("filename", $A$1))+ 1, 255)</f>
        <v>Setup</v>
      </c>
      <c r="O6" s="219"/>
    </row>
    <row r="7" spans="1:15" s="218" customFormat="1" ht="36" customHeight="1" x14ac:dyDescent="0.35">
      <c r="A7" s="220"/>
      <c r="B7" s="247" t="s">
        <v>130</v>
      </c>
      <c r="C7" s="248" t="str">
        <f ca="1">MID(CELL("FILENAME"),FIND("[",CELL("FILENAME"))+1,FIND("]",CELL("FILENAME"))-FIND("[",CELL("FILENAME"))-1)</f>
        <v>Residential Central Air Conditioners and Heat Pumps_M1_Notebook.xlsx</v>
      </c>
      <c r="O7" s="219"/>
    </row>
    <row r="8" spans="1:15" s="218" customFormat="1" ht="16" thickBot="1" x14ac:dyDescent="0.45">
      <c r="A8" s="220"/>
      <c r="B8" s="249" t="s">
        <v>133</v>
      </c>
      <c r="C8" s="250" t="str">
        <f>'Version Control'!C8</f>
        <v>[MM/DD/YYYY]</v>
      </c>
      <c r="O8" s="219"/>
    </row>
    <row r="9" spans="1:15" s="218" customFormat="1" x14ac:dyDescent="0.35">
      <c r="O9" s="219"/>
    </row>
    <row r="10" spans="1:15" ht="16" thickBot="1" x14ac:dyDescent="0.4">
      <c r="O10" s="36"/>
    </row>
    <row r="11" spans="1:15" s="30" customFormat="1" ht="16" thickBot="1" x14ac:dyDescent="0.4">
      <c r="B11" s="1035" t="s">
        <v>367</v>
      </c>
      <c r="C11" s="1036"/>
      <c r="D11" s="1036"/>
      <c r="E11" s="1036"/>
      <c r="F11" s="1036"/>
      <c r="G11" s="1036"/>
      <c r="H11" s="1036"/>
      <c r="I11" s="1036"/>
      <c r="J11" s="1036"/>
      <c r="K11" s="1036"/>
      <c r="L11" s="1036"/>
      <c r="M11" s="1037"/>
      <c r="O11" s="31"/>
    </row>
    <row r="12" spans="1:15" ht="55.5" customHeight="1" x14ac:dyDescent="0.35">
      <c r="B12" s="607" t="s">
        <v>478</v>
      </c>
      <c r="C12" s="608"/>
      <c r="D12" s="589"/>
      <c r="E12" s="589"/>
      <c r="F12" s="589"/>
      <c r="G12" s="589"/>
      <c r="H12" s="589"/>
      <c r="I12" s="589"/>
      <c r="J12" s="589"/>
      <c r="K12" s="589"/>
      <c r="L12" s="589"/>
      <c r="M12" s="609"/>
      <c r="O12" s="36"/>
    </row>
    <row r="13" spans="1:15" ht="66" customHeight="1" x14ac:dyDescent="0.35">
      <c r="B13" s="1052" t="s">
        <v>479</v>
      </c>
      <c r="C13" s="1050"/>
      <c r="D13" s="1050"/>
      <c r="E13" s="1050"/>
      <c r="F13" s="1050"/>
      <c r="G13" s="1050"/>
      <c r="H13" s="1050"/>
      <c r="I13" s="1050"/>
      <c r="J13" s="1050"/>
      <c r="K13" s="1050"/>
      <c r="L13" s="1050"/>
      <c r="M13" s="1051"/>
      <c r="O13" s="36"/>
    </row>
    <row r="14" spans="1:15" x14ac:dyDescent="0.35">
      <c r="B14" s="1052"/>
      <c r="C14" s="1050"/>
      <c r="D14" s="1050"/>
      <c r="E14" s="1050"/>
      <c r="F14" s="1050"/>
      <c r="G14" s="1050"/>
      <c r="H14" s="1050"/>
      <c r="I14" s="1050"/>
      <c r="J14" s="1050"/>
      <c r="K14" s="1050"/>
      <c r="L14" s="1050"/>
      <c r="M14" s="1051"/>
      <c r="O14" s="36"/>
    </row>
    <row r="15" spans="1:15" x14ac:dyDescent="0.35">
      <c r="B15" s="1052"/>
      <c r="C15" s="1050"/>
      <c r="D15" s="1050"/>
      <c r="E15" s="1050"/>
      <c r="F15" s="1050"/>
      <c r="G15" s="1050"/>
      <c r="H15" s="1050"/>
      <c r="I15" s="1050"/>
      <c r="J15" s="1050"/>
      <c r="K15" s="1050"/>
      <c r="L15" s="1050"/>
      <c r="M15" s="1051"/>
      <c r="O15" s="36"/>
    </row>
    <row r="16" spans="1:15" x14ac:dyDescent="0.35">
      <c r="B16" s="1052"/>
      <c r="C16" s="1050"/>
      <c r="D16" s="1050"/>
      <c r="E16" s="1050"/>
      <c r="F16" s="1050"/>
      <c r="G16" s="1050"/>
      <c r="H16" s="1050"/>
      <c r="I16" s="1050"/>
      <c r="J16" s="1050"/>
      <c r="K16" s="1050"/>
      <c r="L16" s="1050"/>
      <c r="M16" s="1051"/>
      <c r="O16" s="36"/>
    </row>
    <row r="17" spans="2:15" x14ac:dyDescent="0.35">
      <c r="B17" s="606" t="s">
        <v>527</v>
      </c>
      <c r="C17" s="605"/>
      <c r="D17" s="35" t="s">
        <v>521</v>
      </c>
      <c r="E17" s="35"/>
      <c r="F17" s="35"/>
      <c r="G17" s="35"/>
      <c r="H17" s="35"/>
      <c r="I17" s="35"/>
      <c r="J17" s="35"/>
      <c r="K17" s="35"/>
      <c r="L17" s="35"/>
      <c r="M17" s="48"/>
      <c r="O17" s="36"/>
    </row>
    <row r="18" spans="2:15" x14ac:dyDescent="0.35">
      <c r="B18" s="606" t="s">
        <v>526</v>
      </c>
      <c r="C18" s="605"/>
      <c r="D18" s="35" t="s">
        <v>521</v>
      </c>
      <c r="E18" s="35"/>
      <c r="F18" s="35"/>
      <c r="G18" s="35"/>
      <c r="H18" s="35"/>
      <c r="I18" s="35"/>
      <c r="J18" s="35"/>
      <c r="K18" s="35"/>
      <c r="L18" s="35"/>
      <c r="M18" s="48"/>
      <c r="O18" s="36"/>
    </row>
    <row r="19" spans="2:15" x14ac:dyDescent="0.35">
      <c r="B19" s="606" t="s">
        <v>524</v>
      </c>
      <c r="C19" s="605"/>
      <c r="D19" s="35" t="s">
        <v>521</v>
      </c>
      <c r="E19" s="35"/>
      <c r="F19" s="35"/>
      <c r="G19" s="35"/>
      <c r="H19" s="35"/>
      <c r="I19" s="35"/>
      <c r="J19" s="35"/>
      <c r="K19" s="35"/>
      <c r="L19" s="35"/>
      <c r="M19" s="48"/>
      <c r="O19" s="36"/>
    </row>
    <row r="20" spans="2:15" x14ac:dyDescent="0.35">
      <c r="B20" s="606" t="s">
        <v>525</v>
      </c>
      <c r="C20" s="605"/>
      <c r="D20" s="35" t="s">
        <v>521</v>
      </c>
      <c r="E20" s="35"/>
      <c r="F20" s="35"/>
      <c r="G20" s="35"/>
      <c r="H20" s="35"/>
      <c r="I20" s="35"/>
      <c r="J20" s="35"/>
      <c r="K20" s="35"/>
      <c r="L20" s="35"/>
      <c r="M20" s="48"/>
      <c r="O20" s="36"/>
    </row>
    <row r="21" spans="2:15" x14ac:dyDescent="0.35">
      <c r="B21" s="606" t="s">
        <v>529</v>
      </c>
      <c r="C21" s="605"/>
      <c r="D21" s="35" t="s">
        <v>521</v>
      </c>
      <c r="E21" s="35"/>
      <c r="F21" s="35"/>
      <c r="G21" s="35"/>
      <c r="H21" s="35"/>
      <c r="I21" s="35"/>
      <c r="J21" s="35"/>
      <c r="K21" s="35"/>
      <c r="L21" s="35"/>
      <c r="M21" s="48"/>
      <c r="O21" s="36"/>
    </row>
    <row r="22" spans="2:15" x14ac:dyDescent="0.35">
      <c r="B22" s="606" t="s">
        <v>528</v>
      </c>
      <c r="C22" s="605"/>
      <c r="D22" s="35" t="s">
        <v>521</v>
      </c>
      <c r="E22" s="35"/>
      <c r="F22" s="35"/>
      <c r="G22" s="35"/>
      <c r="H22" s="35"/>
      <c r="I22" s="35"/>
      <c r="J22" s="35"/>
      <c r="K22" s="35"/>
      <c r="L22" s="35"/>
      <c r="M22" s="48"/>
      <c r="O22" s="36"/>
    </row>
    <row r="23" spans="2:15" x14ac:dyDescent="0.35">
      <c r="B23" s="606" t="s">
        <v>544</v>
      </c>
      <c r="C23" s="605"/>
      <c r="D23" s="35" t="s">
        <v>521</v>
      </c>
      <c r="E23" s="35"/>
      <c r="F23" s="35"/>
      <c r="G23" s="35"/>
      <c r="H23" s="35"/>
      <c r="I23" s="35"/>
      <c r="J23" s="35"/>
      <c r="K23" s="35"/>
      <c r="L23" s="35"/>
      <c r="M23" s="48"/>
      <c r="O23" s="36"/>
    </row>
    <row r="24" spans="2:15" ht="37.5" customHeight="1" x14ac:dyDescent="0.35">
      <c r="B24" s="606" t="s">
        <v>530</v>
      </c>
      <c r="C24" s="605"/>
      <c r="D24" s="35" t="s">
        <v>521</v>
      </c>
      <c r="E24" s="35"/>
      <c r="F24" s="35"/>
      <c r="G24" s="35"/>
      <c r="H24" s="35"/>
      <c r="I24" s="35"/>
      <c r="J24" s="35"/>
      <c r="K24" s="35"/>
      <c r="L24" s="35"/>
      <c r="M24" s="48"/>
      <c r="O24" s="36"/>
    </row>
    <row r="25" spans="2:15" x14ac:dyDescent="0.35">
      <c r="B25" s="606" t="s">
        <v>522</v>
      </c>
      <c r="C25" s="605"/>
      <c r="D25" s="35"/>
      <c r="E25" s="35"/>
      <c r="F25" s="35"/>
      <c r="G25" s="35"/>
      <c r="H25" s="35"/>
      <c r="I25" s="35"/>
      <c r="J25" s="35"/>
      <c r="K25" s="35"/>
      <c r="L25" s="35"/>
      <c r="M25" s="48"/>
      <c r="O25" s="36"/>
    </row>
    <row r="26" spans="2:15" ht="31" x14ac:dyDescent="0.35">
      <c r="B26" s="606" t="s">
        <v>523</v>
      </c>
      <c r="C26" s="605"/>
      <c r="D26" s="35" t="s">
        <v>531</v>
      </c>
      <c r="E26" s="35"/>
      <c r="F26" s="35"/>
      <c r="G26" s="35"/>
      <c r="H26" s="35"/>
      <c r="I26" s="35"/>
      <c r="J26" s="35"/>
      <c r="K26" s="35"/>
      <c r="L26" s="35"/>
      <c r="M26" s="48"/>
      <c r="O26" s="36"/>
    </row>
    <row r="27" spans="2:15" x14ac:dyDescent="0.35">
      <c r="B27" s="614" t="s">
        <v>566</v>
      </c>
      <c r="C27" s="605"/>
      <c r="D27" s="35"/>
      <c r="E27" s="35"/>
      <c r="F27" s="35"/>
      <c r="G27" s="35"/>
      <c r="H27" s="35"/>
      <c r="I27" s="35"/>
      <c r="J27" s="35"/>
      <c r="K27" s="35"/>
      <c r="L27" s="35"/>
      <c r="M27" s="48"/>
      <c r="O27" s="36"/>
    </row>
    <row r="28" spans="2:15" ht="47" thickBot="1" x14ac:dyDescent="0.4">
      <c r="B28" s="555" t="s">
        <v>545</v>
      </c>
      <c r="C28" s="556"/>
      <c r="D28" s="610" t="s">
        <v>521</v>
      </c>
      <c r="E28" s="610"/>
      <c r="F28" s="610"/>
      <c r="G28" s="610"/>
      <c r="H28" s="610"/>
      <c r="I28" s="610"/>
      <c r="J28" s="610"/>
      <c r="K28" s="610"/>
      <c r="L28" s="610"/>
      <c r="M28" s="611"/>
      <c r="O28" s="36"/>
    </row>
    <row r="29" spans="2:15" ht="16" thickBot="1" x14ac:dyDescent="0.4">
      <c r="B29" s="35"/>
      <c r="C29" s="60"/>
      <c r="D29" s="60"/>
      <c r="E29" s="60"/>
      <c r="F29" s="60"/>
      <c r="G29" s="60"/>
      <c r="H29" s="60"/>
      <c r="I29" s="60"/>
      <c r="J29" s="60"/>
      <c r="K29" s="60"/>
      <c r="L29" s="60"/>
      <c r="M29" s="61"/>
      <c r="O29" s="36"/>
    </row>
    <row r="30" spans="2:15" s="30" customFormat="1" ht="16" thickBot="1" x14ac:dyDescent="0.4">
      <c r="B30" s="1035" t="s">
        <v>368</v>
      </c>
      <c r="C30" s="1036"/>
      <c r="D30" s="1036"/>
      <c r="E30" s="1036"/>
      <c r="F30" s="1036"/>
      <c r="G30" s="1036"/>
      <c r="H30" s="1036"/>
      <c r="I30" s="1036"/>
      <c r="J30" s="1036"/>
      <c r="K30" s="1036"/>
      <c r="L30" s="1036"/>
      <c r="M30" s="1037"/>
      <c r="O30" s="31"/>
    </row>
    <row r="31" spans="2:15" ht="62" x14ac:dyDescent="0.35">
      <c r="B31" s="76" t="s">
        <v>513</v>
      </c>
      <c r="C31" s="557"/>
      <c r="D31" s="35"/>
      <c r="E31" s="35"/>
      <c r="F31" s="35"/>
      <c r="G31" s="35"/>
      <c r="H31" s="35"/>
      <c r="I31" s="35"/>
      <c r="J31" s="35"/>
      <c r="K31" s="35"/>
      <c r="L31" s="35"/>
      <c r="M31" s="48"/>
      <c r="O31" s="36"/>
    </row>
    <row r="32" spans="2:15" ht="66" customHeight="1" x14ac:dyDescent="0.35">
      <c r="B32" s="1052" t="s">
        <v>514</v>
      </c>
      <c r="C32" s="1050"/>
      <c r="D32" s="1050"/>
      <c r="E32" s="1050"/>
      <c r="F32" s="1050"/>
      <c r="G32" s="1050"/>
      <c r="H32" s="1050"/>
      <c r="I32" s="1050"/>
      <c r="J32" s="1050"/>
      <c r="K32" s="1050"/>
      <c r="L32" s="1050"/>
      <c r="M32" s="1051"/>
      <c r="O32" s="36"/>
    </row>
    <row r="33" spans="2:15" x14ac:dyDescent="0.35">
      <c r="B33" s="1052"/>
      <c r="C33" s="1050"/>
      <c r="D33" s="1050"/>
      <c r="E33" s="1050"/>
      <c r="F33" s="1050"/>
      <c r="G33" s="1050"/>
      <c r="H33" s="1050"/>
      <c r="I33" s="1050"/>
      <c r="J33" s="1050"/>
      <c r="K33" s="1050"/>
      <c r="L33" s="1050"/>
      <c r="M33" s="1051"/>
      <c r="O33" s="36"/>
    </row>
    <row r="34" spans="2:15" x14ac:dyDescent="0.35">
      <c r="B34" s="1052"/>
      <c r="C34" s="1050"/>
      <c r="D34" s="1050"/>
      <c r="E34" s="1050"/>
      <c r="F34" s="1050"/>
      <c r="G34" s="1050"/>
      <c r="H34" s="1050"/>
      <c r="I34" s="1050"/>
      <c r="J34" s="1050"/>
      <c r="K34" s="1050"/>
      <c r="L34" s="1050"/>
      <c r="M34" s="1051"/>
      <c r="O34" s="36"/>
    </row>
    <row r="35" spans="2:15" x14ac:dyDescent="0.35">
      <c r="B35" s="1052"/>
      <c r="C35" s="1050"/>
      <c r="D35" s="1050"/>
      <c r="E35" s="1050"/>
      <c r="F35" s="1050"/>
      <c r="G35" s="1050"/>
      <c r="H35" s="1050"/>
      <c r="I35" s="1050"/>
      <c r="J35" s="1050"/>
      <c r="K35" s="1050"/>
      <c r="L35" s="1050"/>
      <c r="M35" s="1051"/>
      <c r="O35" s="36"/>
    </row>
    <row r="36" spans="2:15" ht="31.5" thickBot="1" x14ac:dyDescent="0.4">
      <c r="B36" s="555" t="s">
        <v>517</v>
      </c>
      <c r="C36" s="556"/>
      <c r="D36" s="612" t="s">
        <v>538</v>
      </c>
      <c r="E36" s="599"/>
      <c r="F36" s="599"/>
      <c r="G36" s="599"/>
      <c r="H36" s="599"/>
      <c r="I36" s="599"/>
      <c r="J36" s="599"/>
      <c r="K36" s="599"/>
      <c r="L36" s="599"/>
      <c r="M36" s="600"/>
      <c r="O36" s="36"/>
    </row>
    <row r="37" spans="2:15" ht="16" thickBot="1" x14ac:dyDescent="0.4">
      <c r="B37" s="550"/>
      <c r="C37" s="601"/>
      <c r="D37" s="601"/>
      <c r="E37" s="601"/>
      <c r="F37" s="601"/>
      <c r="G37" s="601"/>
      <c r="H37" s="601"/>
      <c r="I37" s="601"/>
      <c r="J37" s="601"/>
      <c r="K37" s="601"/>
      <c r="L37" s="601"/>
      <c r="M37" s="601"/>
      <c r="O37" s="36"/>
    </row>
    <row r="38" spans="2:15" ht="16" thickBot="1" x14ac:dyDescent="0.4">
      <c r="B38" s="1055" t="s">
        <v>483</v>
      </c>
      <c r="C38" s="1056"/>
      <c r="D38" s="1056"/>
      <c r="E38" s="1056"/>
      <c r="F38" s="1056"/>
      <c r="G38" s="1056"/>
      <c r="H38" s="1056"/>
      <c r="I38" s="1056"/>
      <c r="J38" s="1056"/>
      <c r="K38" s="1056"/>
      <c r="L38" s="1056"/>
      <c r="M38" s="1057"/>
      <c r="O38" s="36"/>
    </row>
    <row r="39" spans="2:15" ht="46.5" x14ac:dyDescent="0.35">
      <c r="B39" s="553" t="s">
        <v>520</v>
      </c>
      <c r="C39" s="554"/>
      <c r="D39" s="602"/>
      <c r="E39" s="602"/>
      <c r="F39" s="602"/>
      <c r="G39" s="602"/>
      <c r="H39" s="602"/>
      <c r="I39" s="602"/>
      <c r="J39" s="602"/>
      <c r="K39" s="602"/>
      <c r="L39" s="602"/>
      <c r="M39" s="603"/>
      <c r="O39" s="36"/>
    </row>
    <row r="40" spans="2:15" x14ac:dyDescent="0.35">
      <c r="B40" s="615" t="s">
        <v>481</v>
      </c>
      <c r="C40" s="552"/>
      <c r="D40" s="601"/>
      <c r="E40" s="601"/>
      <c r="F40" s="601"/>
      <c r="G40" s="601"/>
      <c r="H40" s="601"/>
      <c r="I40" s="601"/>
      <c r="J40" s="601"/>
      <c r="K40" s="601"/>
      <c r="L40" s="601"/>
      <c r="M40" s="604"/>
      <c r="O40" s="36"/>
    </row>
    <row r="41" spans="2:15" ht="72.75" customHeight="1" x14ac:dyDescent="0.35">
      <c r="B41" s="615" t="s">
        <v>482</v>
      </c>
      <c r="C41" s="1058"/>
      <c r="D41" s="1059"/>
      <c r="E41" s="1059"/>
      <c r="F41" s="1059"/>
      <c r="G41" s="1059"/>
      <c r="H41" s="1059"/>
      <c r="I41" s="1059"/>
      <c r="J41" s="1059"/>
      <c r="K41" s="1059"/>
      <c r="L41" s="1059"/>
      <c r="M41" s="1060"/>
      <c r="O41" s="36"/>
    </row>
    <row r="42" spans="2:15" ht="72.75" customHeight="1" x14ac:dyDescent="0.35">
      <c r="B42" s="615" t="s">
        <v>519</v>
      </c>
      <c r="C42" s="597"/>
      <c r="D42" s="601"/>
      <c r="E42" s="601"/>
      <c r="F42" s="601"/>
      <c r="G42" s="601"/>
      <c r="H42" s="601"/>
      <c r="I42" s="601"/>
      <c r="J42" s="601"/>
      <c r="K42" s="601"/>
      <c r="L42" s="601"/>
      <c r="M42" s="604"/>
      <c r="O42" s="36"/>
    </row>
    <row r="43" spans="2:15" x14ac:dyDescent="0.35">
      <c r="B43" s="615" t="s">
        <v>518</v>
      </c>
      <c r="C43" s="551"/>
      <c r="D43" s="601" t="s">
        <v>464</v>
      </c>
      <c r="E43" s="601"/>
      <c r="F43" s="601"/>
      <c r="G43" s="601"/>
      <c r="H43" s="601"/>
      <c r="I43" s="601"/>
      <c r="J43" s="601"/>
      <c r="K43" s="601"/>
      <c r="L43" s="601"/>
      <c r="M43" s="604"/>
      <c r="O43" s="36"/>
    </row>
    <row r="44" spans="2:15" x14ac:dyDescent="0.35">
      <c r="B44" s="615" t="s">
        <v>510</v>
      </c>
      <c r="C44" s="551"/>
      <c r="D44" s="601" t="s">
        <v>464</v>
      </c>
      <c r="E44" s="601"/>
      <c r="F44" s="601"/>
      <c r="G44" s="601"/>
      <c r="H44" s="601"/>
      <c r="I44" s="601"/>
      <c r="J44" s="601"/>
      <c r="K44" s="601"/>
      <c r="L44" s="601"/>
      <c r="M44" s="604"/>
      <c r="O44" s="36"/>
    </row>
    <row r="45" spans="2:15" ht="20.25" customHeight="1" x14ac:dyDescent="0.35">
      <c r="B45" s="615" t="s">
        <v>511</v>
      </c>
      <c r="C45" s="551"/>
      <c r="D45" s="601" t="s">
        <v>464</v>
      </c>
      <c r="E45" s="601"/>
      <c r="F45" s="601"/>
      <c r="G45" s="601"/>
      <c r="H45" s="601"/>
      <c r="I45" s="601"/>
      <c r="J45" s="601"/>
      <c r="K45" s="601"/>
      <c r="L45" s="601"/>
      <c r="M45" s="604"/>
      <c r="O45" s="36"/>
    </row>
    <row r="46" spans="2:15" ht="20.25" customHeight="1" x14ac:dyDescent="0.35">
      <c r="B46" s="615" t="s">
        <v>542</v>
      </c>
      <c r="C46" s="551"/>
      <c r="D46" s="601" t="s">
        <v>521</v>
      </c>
      <c r="E46" s="601"/>
      <c r="F46" s="601"/>
      <c r="G46" s="601"/>
      <c r="H46" s="601"/>
      <c r="I46" s="601"/>
      <c r="J46" s="601"/>
      <c r="K46" s="601"/>
      <c r="L46" s="601"/>
      <c r="M46" s="604"/>
      <c r="O46" s="36"/>
    </row>
    <row r="47" spans="2:15" ht="20.25" customHeight="1" x14ac:dyDescent="0.35">
      <c r="B47" s="615" t="s">
        <v>543</v>
      </c>
      <c r="C47" s="551"/>
      <c r="D47" s="601" t="s">
        <v>521</v>
      </c>
      <c r="E47" s="601"/>
      <c r="F47" s="601"/>
      <c r="G47" s="601"/>
      <c r="H47" s="601"/>
      <c r="I47" s="601"/>
      <c r="J47" s="601"/>
      <c r="K47" s="601"/>
      <c r="L47" s="601"/>
      <c r="M47" s="604"/>
      <c r="O47" s="36"/>
    </row>
    <row r="48" spans="2:15" ht="17" x14ac:dyDescent="0.35">
      <c r="B48" s="49" t="s">
        <v>480</v>
      </c>
      <c r="C48" s="35"/>
      <c r="D48" s="35"/>
      <c r="E48" s="35"/>
      <c r="F48" s="35"/>
      <c r="G48" s="35"/>
      <c r="H48" s="35"/>
      <c r="I48" s="35"/>
      <c r="J48" s="35"/>
      <c r="K48" s="35"/>
      <c r="L48" s="35"/>
      <c r="M48" s="48"/>
      <c r="O48" s="36"/>
    </row>
    <row r="49" spans="2:15" ht="17" x14ac:dyDescent="0.35">
      <c r="B49" s="50" t="s">
        <v>484</v>
      </c>
      <c r="C49" s="35"/>
      <c r="D49" s="35"/>
      <c r="E49" s="35"/>
      <c r="F49" s="35"/>
      <c r="G49" s="35"/>
      <c r="H49" s="35"/>
      <c r="I49" s="35"/>
      <c r="J49" s="35"/>
      <c r="K49" s="35"/>
      <c r="L49" s="35"/>
      <c r="M49" s="48"/>
      <c r="O49" s="36"/>
    </row>
    <row r="50" spans="2:15" x14ac:dyDescent="0.35">
      <c r="B50" s="1038"/>
      <c r="C50" s="1039"/>
      <c r="D50" s="1039"/>
      <c r="E50" s="1039"/>
      <c r="F50" s="1039"/>
      <c r="G50" s="1039"/>
      <c r="H50" s="1039"/>
      <c r="I50" s="1039"/>
      <c r="J50" s="1039"/>
      <c r="K50" s="1039"/>
      <c r="L50" s="1039"/>
      <c r="M50" s="1040"/>
      <c r="O50" s="36"/>
    </row>
    <row r="51" spans="2:15" x14ac:dyDescent="0.35">
      <c r="B51" s="1041"/>
      <c r="C51" s="1042"/>
      <c r="D51" s="1042"/>
      <c r="E51" s="1042"/>
      <c r="F51" s="1042"/>
      <c r="G51" s="1042"/>
      <c r="H51" s="1042"/>
      <c r="I51" s="1042"/>
      <c r="J51" s="1042"/>
      <c r="K51" s="1042"/>
      <c r="L51" s="1042"/>
      <c r="M51" s="1043"/>
      <c r="O51" s="36"/>
    </row>
    <row r="52" spans="2:15" x14ac:dyDescent="0.35">
      <c r="B52" s="1041"/>
      <c r="C52" s="1042"/>
      <c r="D52" s="1042"/>
      <c r="E52" s="1042"/>
      <c r="F52" s="1042"/>
      <c r="G52" s="1042"/>
      <c r="H52" s="1042"/>
      <c r="I52" s="1042"/>
      <c r="J52" s="1042"/>
      <c r="K52" s="1042"/>
      <c r="L52" s="1042"/>
      <c r="M52" s="1043"/>
      <c r="O52" s="36"/>
    </row>
    <row r="53" spans="2:15" x14ac:dyDescent="0.35">
      <c r="B53" s="1041"/>
      <c r="C53" s="1042"/>
      <c r="D53" s="1042"/>
      <c r="E53" s="1042"/>
      <c r="F53" s="1042"/>
      <c r="G53" s="1042"/>
      <c r="H53" s="1042"/>
      <c r="I53" s="1042"/>
      <c r="J53" s="1042"/>
      <c r="K53" s="1042"/>
      <c r="L53" s="1042"/>
      <c r="M53" s="1043"/>
      <c r="O53" s="36"/>
    </row>
    <row r="54" spans="2:15" x14ac:dyDescent="0.35">
      <c r="B54" s="1041"/>
      <c r="C54" s="1042"/>
      <c r="D54" s="1042"/>
      <c r="E54" s="1042"/>
      <c r="F54" s="1042"/>
      <c r="G54" s="1042"/>
      <c r="H54" s="1042"/>
      <c r="I54" s="1042"/>
      <c r="J54" s="1042"/>
      <c r="K54" s="1042"/>
      <c r="L54" s="1042"/>
      <c r="M54" s="1043"/>
      <c r="O54" s="36"/>
    </row>
    <row r="55" spans="2:15" x14ac:dyDescent="0.35">
      <c r="B55" s="1041"/>
      <c r="C55" s="1042"/>
      <c r="D55" s="1042"/>
      <c r="E55" s="1042"/>
      <c r="F55" s="1042"/>
      <c r="G55" s="1042"/>
      <c r="H55" s="1042"/>
      <c r="I55" s="1042"/>
      <c r="J55" s="1042"/>
      <c r="K55" s="1042"/>
      <c r="L55" s="1042"/>
      <c r="M55" s="1043"/>
      <c r="O55" s="36"/>
    </row>
    <row r="56" spans="2:15" x14ac:dyDescent="0.35">
      <c r="B56" s="1041"/>
      <c r="C56" s="1042"/>
      <c r="D56" s="1042"/>
      <c r="E56" s="1042"/>
      <c r="F56" s="1042"/>
      <c r="G56" s="1042"/>
      <c r="H56" s="1042"/>
      <c r="I56" s="1042"/>
      <c r="J56" s="1042"/>
      <c r="K56" s="1042"/>
      <c r="L56" s="1042"/>
      <c r="M56" s="1043"/>
      <c r="O56" s="36"/>
    </row>
    <row r="57" spans="2:15" x14ac:dyDescent="0.35">
      <c r="B57" s="1041"/>
      <c r="C57" s="1042"/>
      <c r="D57" s="1042"/>
      <c r="E57" s="1042"/>
      <c r="F57" s="1042"/>
      <c r="G57" s="1042"/>
      <c r="H57" s="1042"/>
      <c r="I57" s="1042"/>
      <c r="J57" s="1042"/>
      <c r="K57" s="1042"/>
      <c r="L57" s="1042"/>
      <c r="M57" s="1043"/>
      <c r="O57" s="36"/>
    </row>
    <row r="58" spans="2:15" x14ac:dyDescent="0.35">
      <c r="B58" s="1041"/>
      <c r="C58" s="1042"/>
      <c r="D58" s="1042"/>
      <c r="E58" s="1042"/>
      <c r="F58" s="1042"/>
      <c r="G58" s="1042"/>
      <c r="H58" s="1042"/>
      <c r="I58" s="1042"/>
      <c r="J58" s="1042"/>
      <c r="K58" s="1042"/>
      <c r="L58" s="1042"/>
      <c r="M58" s="1043"/>
      <c r="O58" s="36"/>
    </row>
    <row r="59" spans="2:15" x14ac:dyDescent="0.35">
      <c r="B59" s="1041"/>
      <c r="C59" s="1042"/>
      <c r="D59" s="1042"/>
      <c r="E59" s="1042"/>
      <c r="F59" s="1042"/>
      <c r="G59" s="1042"/>
      <c r="H59" s="1042"/>
      <c r="I59" s="1042"/>
      <c r="J59" s="1042"/>
      <c r="K59" s="1042"/>
      <c r="L59" s="1042"/>
      <c r="M59" s="1043"/>
      <c r="O59" s="36"/>
    </row>
    <row r="60" spans="2:15" x14ac:dyDescent="0.35">
      <c r="B60" s="1041"/>
      <c r="C60" s="1042"/>
      <c r="D60" s="1042"/>
      <c r="E60" s="1042"/>
      <c r="F60" s="1042"/>
      <c r="G60" s="1042"/>
      <c r="H60" s="1042"/>
      <c r="I60" s="1042"/>
      <c r="J60" s="1042"/>
      <c r="K60" s="1042"/>
      <c r="L60" s="1042"/>
      <c r="M60" s="1043"/>
      <c r="O60" s="36"/>
    </row>
    <row r="61" spans="2:15" x14ac:dyDescent="0.35">
      <c r="B61" s="1041"/>
      <c r="C61" s="1042"/>
      <c r="D61" s="1042"/>
      <c r="E61" s="1042"/>
      <c r="F61" s="1042"/>
      <c r="G61" s="1042"/>
      <c r="H61" s="1042"/>
      <c r="I61" s="1042"/>
      <c r="J61" s="1042"/>
      <c r="K61" s="1042"/>
      <c r="L61" s="1042"/>
      <c r="M61" s="1043"/>
      <c r="O61" s="36"/>
    </row>
    <row r="62" spans="2:15" x14ac:dyDescent="0.35">
      <c r="B62" s="1041"/>
      <c r="C62" s="1042"/>
      <c r="D62" s="1042"/>
      <c r="E62" s="1042"/>
      <c r="F62" s="1042"/>
      <c r="G62" s="1042"/>
      <c r="H62" s="1042"/>
      <c r="I62" s="1042"/>
      <c r="J62" s="1042"/>
      <c r="K62" s="1042"/>
      <c r="L62" s="1042"/>
      <c r="M62" s="1043"/>
      <c r="O62" s="36"/>
    </row>
    <row r="63" spans="2:15" x14ac:dyDescent="0.35">
      <c r="B63" s="1041"/>
      <c r="C63" s="1042"/>
      <c r="D63" s="1042"/>
      <c r="E63" s="1042"/>
      <c r="F63" s="1042"/>
      <c r="G63" s="1042"/>
      <c r="H63" s="1042"/>
      <c r="I63" s="1042"/>
      <c r="J63" s="1042"/>
      <c r="K63" s="1042"/>
      <c r="L63" s="1042"/>
      <c r="M63" s="1043"/>
      <c r="O63" s="36"/>
    </row>
    <row r="64" spans="2:15" x14ac:dyDescent="0.35">
      <c r="B64" s="1041"/>
      <c r="C64" s="1042"/>
      <c r="D64" s="1042"/>
      <c r="E64" s="1042"/>
      <c r="F64" s="1042"/>
      <c r="G64" s="1042"/>
      <c r="H64" s="1042"/>
      <c r="I64" s="1042"/>
      <c r="J64" s="1042"/>
      <c r="K64" s="1042"/>
      <c r="L64" s="1042"/>
      <c r="M64" s="1043"/>
      <c r="O64" s="36"/>
    </row>
    <row r="65" spans="2:15" x14ac:dyDescent="0.35">
      <c r="B65" s="1041"/>
      <c r="C65" s="1042"/>
      <c r="D65" s="1042"/>
      <c r="E65" s="1042"/>
      <c r="F65" s="1042"/>
      <c r="G65" s="1042"/>
      <c r="H65" s="1042"/>
      <c r="I65" s="1042"/>
      <c r="J65" s="1042"/>
      <c r="K65" s="1042"/>
      <c r="L65" s="1042"/>
      <c r="M65" s="1043"/>
      <c r="O65" s="36"/>
    </row>
    <row r="66" spans="2:15" x14ac:dyDescent="0.35">
      <c r="B66" s="1041"/>
      <c r="C66" s="1042"/>
      <c r="D66" s="1042"/>
      <c r="E66" s="1042"/>
      <c r="F66" s="1042"/>
      <c r="G66" s="1042"/>
      <c r="H66" s="1042"/>
      <c r="I66" s="1042"/>
      <c r="J66" s="1042"/>
      <c r="K66" s="1042"/>
      <c r="L66" s="1042"/>
      <c r="M66" s="1043"/>
      <c r="O66" s="36"/>
    </row>
    <row r="67" spans="2:15" x14ac:dyDescent="0.35">
      <c r="B67" s="1041"/>
      <c r="C67" s="1042"/>
      <c r="D67" s="1042"/>
      <c r="E67" s="1042"/>
      <c r="F67" s="1042"/>
      <c r="G67" s="1042"/>
      <c r="H67" s="1042"/>
      <c r="I67" s="1042"/>
      <c r="J67" s="1042"/>
      <c r="K67" s="1042"/>
      <c r="L67" s="1042"/>
      <c r="M67" s="1043"/>
      <c r="O67" s="36"/>
    </row>
    <row r="68" spans="2:15" x14ac:dyDescent="0.35">
      <c r="B68" s="1041"/>
      <c r="C68" s="1042"/>
      <c r="D68" s="1042"/>
      <c r="E68" s="1042"/>
      <c r="F68" s="1042"/>
      <c r="G68" s="1042"/>
      <c r="H68" s="1042"/>
      <c r="I68" s="1042"/>
      <c r="J68" s="1042"/>
      <c r="K68" s="1042"/>
      <c r="L68" s="1042"/>
      <c r="M68" s="1043"/>
      <c r="O68" s="36"/>
    </row>
    <row r="69" spans="2:15" x14ac:dyDescent="0.35">
      <c r="B69" s="1041"/>
      <c r="C69" s="1042"/>
      <c r="D69" s="1042"/>
      <c r="E69" s="1042"/>
      <c r="F69" s="1042"/>
      <c r="G69" s="1042"/>
      <c r="H69" s="1042"/>
      <c r="I69" s="1042"/>
      <c r="J69" s="1042"/>
      <c r="K69" s="1042"/>
      <c r="L69" s="1042"/>
      <c r="M69" s="1043"/>
      <c r="O69" s="36"/>
    </row>
    <row r="70" spans="2:15" x14ac:dyDescent="0.35">
      <c r="B70" s="1041"/>
      <c r="C70" s="1042"/>
      <c r="D70" s="1042"/>
      <c r="E70" s="1042"/>
      <c r="F70" s="1042"/>
      <c r="G70" s="1042"/>
      <c r="H70" s="1042"/>
      <c r="I70" s="1042"/>
      <c r="J70" s="1042"/>
      <c r="K70" s="1042"/>
      <c r="L70" s="1042"/>
      <c r="M70" s="1043"/>
      <c r="O70" s="36"/>
    </row>
    <row r="71" spans="2:15" x14ac:dyDescent="0.35">
      <c r="B71" s="1041"/>
      <c r="C71" s="1042"/>
      <c r="D71" s="1042"/>
      <c r="E71" s="1042"/>
      <c r="F71" s="1042"/>
      <c r="G71" s="1042"/>
      <c r="H71" s="1042"/>
      <c r="I71" s="1042"/>
      <c r="J71" s="1042"/>
      <c r="K71" s="1042"/>
      <c r="L71" s="1042"/>
      <c r="M71" s="1043"/>
      <c r="O71" s="36"/>
    </row>
    <row r="72" spans="2:15" ht="16" thickBot="1" x14ac:dyDescent="0.4">
      <c r="B72" s="1047"/>
      <c r="C72" s="1048"/>
      <c r="D72" s="1048"/>
      <c r="E72" s="1048"/>
      <c r="F72" s="1048"/>
      <c r="G72" s="1048"/>
      <c r="H72" s="1048"/>
      <c r="I72" s="1048"/>
      <c r="J72" s="1048"/>
      <c r="K72" s="1048"/>
      <c r="L72" s="1048"/>
      <c r="M72" s="1049"/>
      <c r="O72" s="36"/>
    </row>
    <row r="73" spans="2:15" ht="16" thickBot="1" x14ac:dyDescent="0.4">
      <c r="O73" s="36"/>
    </row>
    <row r="74" spans="2:15" ht="16" thickBot="1" x14ac:dyDescent="0.4">
      <c r="B74" s="1035" t="s">
        <v>589</v>
      </c>
      <c r="C74" s="1036"/>
      <c r="D74" s="1036"/>
      <c r="E74" s="1036"/>
      <c r="F74" s="1036"/>
      <c r="G74" s="1036"/>
      <c r="H74" s="1036"/>
      <c r="I74" s="1036"/>
      <c r="J74" s="1036"/>
      <c r="K74" s="1036"/>
      <c r="L74" s="1036"/>
      <c r="M74" s="1037"/>
      <c r="O74" s="36"/>
    </row>
    <row r="75" spans="2:15" ht="20.25" customHeight="1" x14ac:dyDescent="0.35">
      <c r="B75" s="706" t="s">
        <v>585</v>
      </c>
      <c r="C75" s="702" t="s">
        <v>586</v>
      </c>
      <c r="D75" s="1061" t="s">
        <v>578</v>
      </c>
      <c r="E75" s="1061"/>
      <c r="F75" s="1061"/>
      <c r="G75" s="601"/>
      <c r="H75" s="601"/>
      <c r="I75" s="601"/>
      <c r="J75" s="601"/>
      <c r="K75" s="601"/>
      <c r="L75" s="601"/>
      <c r="M75" s="604"/>
      <c r="O75" s="36"/>
    </row>
    <row r="76" spans="2:15" ht="18" customHeight="1" x14ac:dyDescent="0.35">
      <c r="B76" s="704" t="s">
        <v>584</v>
      </c>
      <c r="C76" s="703"/>
      <c r="D76" s="1061"/>
      <c r="E76" s="1061"/>
      <c r="F76" s="1061"/>
      <c r="G76" s="601"/>
      <c r="H76" s="601"/>
      <c r="I76" s="601"/>
      <c r="J76" s="601"/>
      <c r="K76" s="601"/>
      <c r="L76" s="601"/>
      <c r="M76" s="604"/>
      <c r="O76" s="36"/>
    </row>
    <row r="77" spans="2:15" x14ac:dyDescent="0.35">
      <c r="B77" s="704" t="s">
        <v>579</v>
      </c>
      <c r="C77" s="703"/>
      <c r="D77" s="1061"/>
      <c r="E77" s="1061"/>
      <c r="F77" s="1061"/>
      <c r="G77" s="601"/>
      <c r="H77" s="601"/>
      <c r="I77" s="601"/>
      <c r="J77" s="601"/>
      <c r="K77" s="601"/>
      <c r="L77" s="601"/>
      <c r="M77" s="604"/>
      <c r="O77" s="36"/>
    </row>
    <row r="78" spans="2:15" x14ac:dyDescent="0.35">
      <c r="B78" s="704" t="s">
        <v>580</v>
      </c>
      <c r="C78" s="703"/>
      <c r="D78" s="1061"/>
      <c r="E78" s="1061"/>
      <c r="F78" s="1061"/>
      <c r="G78" s="601"/>
      <c r="H78" s="601"/>
      <c r="I78" s="601"/>
      <c r="J78" s="601"/>
      <c r="K78" s="601"/>
      <c r="L78" s="601"/>
      <c r="M78" s="604"/>
      <c r="O78" s="36"/>
    </row>
    <row r="79" spans="2:15" x14ac:dyDescent="0.35">
      <c r="B79" s="704" t="s">
        <v>581</v>
      </c>
      <c r="C79" s="703"/>
      <c r="D79" s="1062"/>
      <c r="E79" s="1062"/>
      <c r="F79" s="1062"/>
      <c r="G79" s="601"/>
      <c r="H79" s="601"/>
      <c r="I79" s="601"/>
      <c r="J79" s="601"/>
      <c r="K79" s="601"/>
      <c r="L79" s="601"/>
      <c r="M79" s="604"/>
      <c r="O79" s="36"/>
    </row>
    <row r="80" spans="2:15" x14ac:dyDescent="0.35">
      <c r="B80" s="704" t="s">
        <v>582</v>
      </c>
      <c r="C80" s="703"/>
      <c r="D80" s="1062"/>
      <c r="E80" s="1062"/>
      <c r="F80" s="1062"/>
      <c r="G80" s="601"/>
      <c r="H80" s="601"/>
      <c r="I80" s="601"/>
      <c r="J80" s="601"/>
      <c r="K80" s="601"/>
      <c r="L80" s="601"/>
      <c r="M80" s="604"/>
      <c r="O80" s="36"/>
    </row>
    <row r="81" spans="2:15" x14ac:dyDescent="0.35">
      <c r="B81" s="704" t="s">
        <v>583</v>
      </c>
      <c r="C81" s="703"/>
      <c r="D81" s="601"/>
      <c r="E81" s="601"/>
      <c r="F81" s="601"/>
      <c r="G81" s="601"/>
      <c r="H81" s="601"/>
      <c r="I81" s="601"/>
      <c r="J81" s="601"/>
      <c r="K81" s="601"/>
      <c r="L81" s="601"/>
      <c r="M81" s="604"/>
      <c r="O81" s="36"/>
    </row>
    <row r="82" spans="2:15" x14ac:dyDescent="0.35">
      <c r="B82" s="705"/>
      <c r="C82" s="601"/>
      <c r="D82" s="601"/>
      <c r="E82" s="601"/>
      <c r="F82" s="601"/>
      <c r="G82" s="601"/>
      <c r="H82" s="601"/>
      <c r="I82" s="601"/>
      <c r="J82" s="601"/>
      <c r="K82" s="601"/>
      <c r="L82" s="601"/>
      <c r="M82" s="604"/>
      <c r="O82" s="36"/>
    </row>
    <row r="83" spans="2:15" ht="17.5" x14ac:dyDescent="0.35">
      <c r="B83" s="704" t="s">
        <v>588</v>
      </c>
      <c r="C83" s="709"/>
      <c r="D83" s="707" t="s">
        <v>591</v>
      </c>
      <c r="E83" s="601"/>
      <c r="F83" s="601"/>
      <c r="G83" s="601"/>
      <c r="H83" s="601"/>
      <c r="I83" s="601"/>
      <c r="J83" s="601"/>
      <c r="K83" s="601"/>
      <c r="L83" s="601"/>
      <c r="M83" s="604"/>
      <c r="O83" s="36"/>
    </row>
    <row r="84" spans="2:15" x14ac:dyDescent="0.35">
      <c r="B84" s="704" t="s">
        <v>587</v>
      </c>
      <c r="C84" s="551"/>
      <c r="D84" s="601"/>
      <c r="E84" s="601"/>
      <c r="F84" s="601"/>
      <c r="G84" s="601"/>
      <c r="H84" s="601"/>
      <c r="I84" s="601"/>
      <c r="J84" s="601"/>
      <c r="K84" s="601"/>
      <c r="L84" s="601"/>
      <c r="M84" s="604"/>
      <c r="O84" s="36"/>
    </row>
    <row r="85" spans="2:15" ht="48" thickBot="1" x14ac:dyDescent="0.4">
      <c r="B85" s="555" t="s">
        <v>590</v>
      </c>
      <c r="C85" s="708" t="str">
        <f>IF(OR(D79="",D80="",C84="",C83=""),"",
IF(C84=INDEX(Expansion_Device_Setups,1),C83*(C79*(D79="No")+C80*(D80="No")+C77+C78-C76),
IF(C84=INDEX(Expansion_Device_Setups,2),C83*(C79*(D79="No")+C80*(D80="No")))))</f>
        <v/>
      </c>
      <c r="D85" s="612" t="s">
        <v>592</v>
      </c>
      <c r="E85" s="599"/>
      <c r="F85" s="599"/>
      <c r="G85" s="599"/>
      <c r="H85" s="599"/>
      <c r="I85" s="599"/>
      <c r="J85" s="599"/>
      <c r="K85" s="599"/>
      <c r="L85" s="599"/>
      <c r="M85" s="600"/>
      <c r="O85" s="36"/>
    </row>
    <row r="86" spans="2:15" ht="16" thickBot="1" x14ac:dyDescent="0.4">
      <c r="O86" s="36"/>
    </row>
    <row r="87" spans="2:15" s="30" customFormat="1" ht="16" thickBot="1" x14ac:dyDescent="0.4">
      <c r="B87" s="1035" t="s">
        <v>576</v>
      </c>
      <c r="C87" s="1036"/>
      <c r="D87" s="1036"/>
      <c r="E87" s="1036"/>
      <c r="F87" s="1036"/>
      <c r="G87" s="1036"/>
      <c r="H87" s="1036"/>
      <c r="I87" s="1036"/>
      <c r="J87" s="1036"/>
      <c r="K87" s="1036"/>
      <c r="L87" s="1036"/>
      <c r="M87" s="1037"/>
      <c r="O87" s="31"/>
    </row>
    <row r="88" spans="2:15" x14ac:dyDescent="0.35">
      <c r="B88" s="47"/>
      <c r="C88" s="35"/>
      <c r="D88" s="35"/>
      <c r="E88" s="35"/>
      <c r="F88" s="35"/>
      <c r="G88" s="35"/>
      <c r="H88" s="35"/>
      <c r="I88" s="35"/>
      <c r="J88" s="35"/>
      <c r="K88" s="35"/>
      <c r="L88" s="35"/>
      <c r="M88" s="48"/>
      <c r="O88" s="36"/>
    </row>
    <row r="89" spans="2:15" x14ac:dyDescent="0.35">
      <c r="B89" s="51"/>
      <c r="C89" s="52" t="s">
        <v>305</v>
      </c>
      <c r="D89" s="1053" t="s">
        <v>577</v>
      </c>
      <c r="E89" s="1053"/>
      <c r="F89" s="1053"/>
      <c r="G89" s="1053"/>
      <c r="H89" s="74"/>
      <c r="I89" s="35"/>
      <c r="J89" s="35"/>
      <c r="K89" s="35"/>
      <c r="L89" s="35"/>
      <c r="M89" s="48"/>
      <c r="O89" s="36"/>
    </row>
    <row r="90" spans="2:15" x14ac:dyDescent="0.35">
      <c r="B90" s="47"/>
      <c r="C90" s="35"/>
      <c r="D90" s="35"/>
      <c r="E90" s="35"/>
      <c r="F90" s="35"/>
      <c r="G90" s="35"/>
      <c r="H90" s="35"/>
      <c r="I90" s="35"/>
      <c r="J90" s="35"/>
      <c r="K90" s="35"/>
      <c r="L90" s="35"/>
      <c r="M90" s="48"/>
      <c r="O90" s="36"/>
    </row>
    <row r="91" spans="2:15" x14ac:dyDescent="0.35">
      <c r="B91" s="47" t="s">
        <v>307</v>
      </c>
      <c r="C91" s="35"/>
      <c r="D91" s="35"/>
      <c r="E91" s="35"/>
      <c r="F91" s="35"/>
      <c r="G91" s="35"/>
      <c r="H91" s="35"/>
      <c r="I91" s="35"/>
      <c r="J91" s="35"/>
      <c r="K91" s="35"/>
      <c r="L91" s="35"/>
      <c r="M91" s="48"/>
      <c r="O91" s="36"/>
    </row>
    <row r="92" spans="2:15" x14ac:dyDescent="0.35">
      <c r="B92" s="47" t="s">
        <v>34</v>
      </c>
      <c r="C92" s="35"/>
      <c r="D92" s="35"/>
      <c r="E92" s="35"/>
      <c r="F92" s="35"/>
      <c r="G92" s="35"/>
      <c r="H92" s="35"/>
      <c r="I92" s="35"/>
      <c r="J92" s="35"/>
      <c r="K92" s="35"/>
      <c r="L92" s="35"/>
      <c r="M92" s="48"/>
      <c r="O92" s="36"/>
    </row>
    <row r="93" spans="2:15" x14ac:dyDescent="0.35">
      <c r="B93" s="47" t="s">
        <v>35</v>
      </c>
      <c r="C93" s="35"/>
      <c r="D93" s="35"/>
      <c r="E93" s="35"/>
      <c r="F93" s="35"/>
      <c r="G93" s="35"/>
      <c r="H93" s="35"/>
      <c r="I93" s="35"/>
      <c r="J93" s="35"/>
      <c r="K93" s="35"/>
      <c r="L93" s="35"/>
      <c r="M93" s="48"/>
      <c r="O93" s="36"/>
    </row>
    <row r="94" spans="2:15" x14ac:dyDescent="0.35">
      <c r="B94" s="1038"/>
      <c r="C94" s="1039"/>
      <c r="D94" s="1039"/>
      <c r="E94" s="1039"/>
      <c r="F94" s="1039"/>
      <c r="G94" s="1039"/>
      <c r="H94" s="1039"/>
      <c r="I94" s="1039"/>
      <c r="J94" s="1039"/>
      <c r="K94" s="1039"/>
      <c r="L94" s="1039"/>
      <c r="M94" s="1040"/>
      <c r="O94" s="36"/>
    </row>
    <row r="95" spans="2:15" x14ac:dyDescent="0.35">
      <c r="B95" s="1041"/>
      <c r="C95" s="1042"/>
      <c r="D95" s="1042"/>
      <c r="E95" s="1042"/>
      <c r="F95" s="1042"/>
      <c r="G95" s="1042"/>
      <c r="H95" s="1042"/>
      <c r="I95" s="1042"/>
      <c r="J95" s="1042"/>
      <c r="K95" s="1042"/>
      <c r="L95" s="1042"/>
      <c r="M95" s="1043"/>
      <c r="O95" s="36"/>
    </row>
    <row r="96" spans="2:15" x14ac:dyDescent="0.35">
      <c r="B96" s="1041"/>
      <c r="C96" s="1042"/>
      <c r="D96" s="1042"/>
      <c r="E96" s="1042"/>
      <c r="F96" s="1042"/>
      <c r="G96" s="1042"/>
      <c r="H96" s="1042"/>
      <c r="I96" s="1042"/>
      <c r="J96" s="1042"/>
      <c r="K96" s="1042"/>
      <c r="L96" s="1042"/>
      <c r="M96" s="1043"/>
      <c r="O96" s="36"/>
    </row>
    <row r="97" spans="2:15" x14ac:dyDescent="0.35">
      <c r="B97" s="1041"/>
      <c r="C97" s="1042"/>
      <c r="D97" s="1042"/>
      <c r="E97" s="1042"/>
      <c r="F97" s="1042"/>
      <c r="G97" s="1042"/>
      <c r="H97" s="1042"/>
      <c r="I97" s="1042"/>
      <c r="J97" s="1042"/>
      <c r="K97" s="1042"/>
      <c r="L97" s="1042"/>
      <c r="M97" s="1043"/>
      <c r="O97" s="36"/>
    </row>
    <row r="98" spans="2:15" x14ac:dyDescent="0.35">
      <c r="B98" s="1041"/>
      <c r="C98" s="1042"/>
      <c r="D98" s="1042"/>
      <c r="E98" s="1042"/>
      <c r="F98" s="1042"/>
      <c r="G98" s="1042"/>
      <c r="H98" s="1042"/>
      <c r="I98" s="1042"/>
      <c r="J98" s="1042"/>
      <c r="K98" s="1042"/>
      <c r="L98" s="1042"/>
      <c r="M98" s="1043"/>
      <c r="O98" s="36"/>
    </row>
    <row r="99" spans="2:15" x14ac:dyDescent="0.35">
      <c r="B99" s="1041"/>
      <c r="C99" s="1042"/>
      <c r="D99" s="1042"/>
      <c r="E99" s="1042"/>
      <c r="F99" s="1042"/>
      <c r="G99" s="1042"/>
      <c r="H99" s="1042"/>
      <c r="I99" s="1042"/>
      <c r="J99" s="1042"/>
      <c r="K99" s="1042"/>
      <c r="L99" s="1042"/>
      <c r="M99" s="1043"/>
      <c r="O99" s="36"/>
    </row>
    <row r="100" spans="2:15" x14ac:dyDescent="0.35">
      <c r="B100" s="1041"/>
      <c r="C100" s="1042"/>
      <c r="D100" s="1042"/>
      <c r="E100" s="1042"/>
      <c r="F100" s="1042"/>
      <c r="G100" s="1042"/>
      <c r="H100" s="1042"/>
      <c r="I100" s="1042"/>
      <c r="J100" s="1042"/>
      <c r="K100" s="1042"/>
      <c r="L100" s="1042"/>
      <c r="M100" s="1043"/>
      <c r="O100" s="36"/>
    </row>
    <row r="101" spans="2:15" x14ac:dyDescent="0.35">
      <c r="B101" s="1041"/>
      <c r="C101" s="1042"/>
      <c r="D101" s="1042"/>
      <c r="E101" s="1042"/>
      <c r="F101" s="1042"/>
      <c r="G101" s="1042"/>
      <c r="H101" s="1042"/>
      <c r="I101" s="1042"/>
      <c r="J101" s="1042"/>
      <c r="K101" s="1042"/>
      <c r="L101" s="1042"/>
      <c r="M101" s="1043"/>
      <c r="O101" s="36"/>
    </row>
    <row r="102" spans="2:15" x14ac:dyDescent="0.35">
      <c r="B102" s="1041"/>
      <c r="C102" s="1042"/>
      <c r="D102" s="1042"/>
      <c r="E102" s="1042"/>
      <c r="F102" s="1042"/>
      <c r="G102" s="1042"/>
      <c r="H102" s="1042"/>
      <c r="I102" s="1042"/>
      <c r="J102" s="1042"/>
      <c r="K102" s="1042"/>
      <c r="L102" s="1042"/>
      <c r="M102" s="1043"/>
      <c r="O102" s="36"/>
    </row>
    <row r="103" spans="2:15" x14ac:dyDescent="0.35">
      <c r="B103" s="1041"/>
      <c r="C103" s="1042"/>
      <c r="D103" s="1042"/>
      <c r="E103" s="1042"/>
      <c r="F103" s="1042"/>
      <c r="G103" s="1042"/>
      <c r="H103" s="1042"/>
      <c r="I103" s="1042"/>
      <c r="J103" s="1042"/>
      <c r="K103" s="1042"/>
      <c r="L103" s="1042"/>
      <c r="M103" s="1043"/>
      <c r="O103" s="36"/>
    </row>
    <row r="104" spans="2:15" x14ac:dyDescent="0.35">
      <c r="B104" s="1044"/>
      <c r="C104" s="1045"/>
      <c r="D104" s="1045"/>
      <c r="E104" s="1045"/>
      <c r="F104" s="1045"/>
      <c r="G104" s="1045"/>
      <c r="H104" s="1045"/>
      <c r="I104" s="1045"/>
      <c r="J104" s="1045"/>
      <c r="K104" s="1045"/>
      <c r="L104" s="1045"/>
      <c r="M104" s="1046"/>
      <c r="O104" s="36"/>
    </row>
    <row r="105" spans="2:15" x14ac:dyDescent="0.35">
      <c r="B105" s="47"/>
      <c r="C105" s="35"/>
      <c r="D105" s="35"/>
      <c r="E105" s="35"/>
      <c r="F105" s="35"/>
      <c r="G105" s="35"/>
      <c r="H105" s="35"/>
      <c r="I105" s="35"/>
      <c r="J105" s="35"/>
      <c r="K105" s="35"/>
      <c r="L105" s="35"/>
      <c r="M105" s="48"/>
      <c r="O105" s="36"/>
    </row>
    <row r="106" spans="2:15" x14ac:dyDescent="0.35">
      <c r="B106" s="47" t="s">
        <v>292</v>
      </c>
      <c r="C106" s="35"/>
      <c r="D106" s="35"/>
      <c r="E106" s="35"/>
      <c r="F106" s="35"/>
      <c r="G106" s="35"/>
      <c r="H106" s="35"/>
      <c r="I106" s="35"/>
      <c r="J106" s="35"/>
      <c r="K106" s="35"/>
      <c r="L106" s="35"/>
      <c r="M106" s="48"/>
      <c r="O106" s="36"/>
    </row>
    <row r="107" spans="2:15" x14ac:dyDescent="0.35">
      <c r="B107" s="1038"/>
      <c r="C107" s="1039"/>
      <c r="D107" s="1039"/>
      <c r="E107" s="1039"/>
      <c r="F107" s="1039"/>
      <c r="G107" s="1039"/>
      <c r="H107" s="1039"/>
      <c r="I107" s="1039"/>
      <c r="J107" s="1039"/>
      <c r="K107" s="1039"/>
      <c r="L107" s="1039"/>
      <c r="M107" s="1040"/>
      <c r="O107" s="36"/>
    </row>
    <row r="108" spans="2:15" x14ac:dyDescent="0.35">
      <c r="B108" s="1041"/>
      <c r="C108" s="1042"/>
      <c r="D108" s="1042"/>
      <c r="E108" s="1042"/>
      <c r="F108" s="1042"/>
      <c r="G108" s="1042"/>
      <c r="H108" s="1042"/>
      <c r="I108" s="1042"/>
      <c r="J108" s="1042"/>
      <c r="K108" s="1042"/>
      <c r="L108" s="1042"/>
      <c r="M108" s="1043"/>
      <c r="O108" s="36"/>
    </row>
    <row r="109" spans="2:15" x14ac:dyDescent="0.35">
      <c r="B109" s="1041"/>
      <c r="C109" s="1042"/>
      <c r="D109" s="1042"/>
      <c r="E109" s="1042"/>
      <c r="F109" s="1042"/>
      <c r="G109" s="1042"/>
      <c r="H109" s="1042"/>
      <c r="I109" s="1042"/>
      <c r="J109" s="1042"/>
      <c r="K109" s="1042"/>
      <c r="L109" s="1042"/>
      <c r="M109" s="1043"/>
      <c r="O109" s="36"/>
    </row>
    <row r="110" spans="2:15" x14ac:dyDescent="0.35">
      <c r="B110" s="1041"/>
      <c r="C110" s="1042"/>
      <c r="D110" s="1042"/>
      <c r="E110" s="1042"/>
      <c r="F110" s="1042"/>
      <c r="G110" s="1042"/>
      <c r="H110" s="1042"/>
      <c r="I110" s="1042"/>
      <c r="J110" s="1042"/>
      <c r="K110" s="1042"/>
      <c r="L110" s="1042"/>
      <c r="M110" s="1043"/>
      <c r="O110" s="36"/>
    </row>
    <row r="111" spans="2:15" x14ac:dyDescent="0.35">
      <c r="B111" s="1041"/>
      <c r="C111" s="1042"/>
      <c r="D111" s="1042"/>
      <c r="E111" s="1042"/>
      <c r="F111" s="1042"/>
      <c r="G111" s="1042"/>
      <c r="H111" s="1042"/>
      <c r="I111" s="1042"/>
      <c r="J111" s="1042"/>
      <c r="K111" s="1042"/>
      <c r="L111" s="1042"/>
      <c r="M111" s="1043"/>
      <c r="O111" s="36"/>
    </row>
    <row r="112" spans="2:15" x14ac:dyDescent="0.35">
      <c r="B112" s="1041"/>
      <c r="C112" s="1042"/>
      <c r="D112" s="1042"/>
      <c r="E112" s="1042"/>
      <c r="F112" s="1042"/>
      <c r="G112" s="1042"/>
      <c r="H112" s="1042"/>
      <c r="I112" s="1042"/>
      <c r="J112" s="1042"/>
      <c r="K112" s="1042"/>
      <c r="L112" s="1042"/>
      <c r="M112" s="1043"/>
      <c r="O112" s="36"/>
    </row>
    <row r="113" spans="2:15" x14ac:dyDescent="0.35">
      <c r="B113" s="1041"/>
      <c r="C113" s="1042"/>
      <c r="D113" s="1042"/>
      <c r="E113" s="1042"/>
      <c r="F113" s="1042"/>
      <c r="G113" s="1042"/>
      <c r="H113" s="1042"/>
      <c r="I113" s="1042"/>
      <c r="J113" s="1042"/>
      <c r="K113" s="1042"/>
      <c r="L113" s="1042"/>
      <c r="M113" s="1043"/>
      <c r="O113" s="36"/>
    </row>
    <row r="114" spans="2:15" x14ac:dyDescent="0.35">
      <c r="B114" s="1041"/>
      <c r="C114" s="1042"/>
      <c r="D114" s="1042"/>
      <c r="E114" s="1042"/>
      <c r="F114" s="1042"/>
      <c r="G114" s="1042"/>
      <c r="H114" s="1042"/>
      <c r="I114" s="1042"/>
      <c r="J114" s="1042"/>
      <c r="K114" s="1042"/>
      <c r="L114" s="1042"/>
      <c r="M114" s="1043"/>
      <c r="O114" s="36"/>
    </row>
    <row r="115" spans="2:15" x14ac:dyDescent="0.35">
      <c r="B115" s="1041"/>
      <c r="C115" s="1042"/>
      <c r="D115" s="1042"/>
      <c r="E115" s="1042"/>
      <c r="F115" s="1042"/>
      <c r="G115" s="1042"/>
      <c r="H115" s="1042"/>
      <c r="I115" s="1042"/>
      <c r="J115" s="1042"/>
      <c r="K115" s="1042"/>
      <c r="L115" s="1042"/>
      <c r="M115" s="1043"/>
      <c r="O115" s="36"/>
    </row>
    <row r="116" spans="2:15" x14ac:dyDescent="0.35">
      <c r="B116" s="1041"/>
      <c r="C116" s="1042"/>
      <c r="D116" s="1042"/>
      <c r="E116" s="1042"/>
      <c r="F116" s="1042"/>
      <c r="G116" s="1042"/>
      <c r="H116" s="1042"/>
      <c r="I116" s="1042"/>
      <c r="J116" s="1042"/>
      <c r="K116" s="1042"/>
      <c r="L116" s="1042"/>
      <c r="M116" s="1043"/>
      <c r="O116" s="36"/>
    </row>
    <row r="117" spans="2:15" x14ac:dyDescent="0.35">
      <c r="B117" s="1041"/>
      <c r="C117" s="1042"/>
      <c r="D117" s="1042"/>
      <c r="E117" s="1042"/>
      <c r="F117" s="1042"/>
      <c r="G117" s="1042"/>
      <c r="H117" s="1042"/>
      <c r="I117" s="1042"/>
      <c r="J117" s="1042"/>
      <c r="K117" s="1042"/>
      <c r="L117" s="1042"/>
      <c r="M117" s="1043"/>
      <c r="O117" s="36"/>
    </row>
    <row r="118" spans="2:15" x14ac:dyDescent="0.35">
      <c r="B118" s="1044"/>
      <c r="C118" s="1045"/>
      <c r="D118" s="1045"/>
      <c r="E118" s="1045"/>
      <c r="F118" s="1045"/>
      <c r="G118" s="1045"/>
      <c r="H118" s="1045"/>
      <c r="I118" s="1045"/>
      <c r="J118" s="1045"/>
      <c r="K118" s="1045"/>
      <c r="L118" s="1045"/>
      <c r="M118" s="1046"/>
      <c r="O118" s="36"/>
    </row>
    <row r="119" spans="2:15" x14ac:dyDescent="0.35">
      <c r="B119" s="47"/>
      <c r="C119" s="35"/>
      <c r="D119" s="35"/>
      <c r="E119" s="35"/>
      <c r="F119" s="35"/>
      <c r="G119" s="35"/>
      <c r="H119" s="35"/>
      <c r="I119" s="35"/>
      <c r="J119" s="35"/>
      <c r="K119" s="35"/>
      <c r="L119" s="35"/>
      <c r="M119" s="48"/>
      <c r="O119" s="36"/>
    </row>
    <row r="120" spans="2:15" x14ac:dyDescent="0.35">
      <c r="B120" s="47" t="s">
        <v>36</v>
      </c>
      <c r="C120" s="35"/>
      <c r="D120" s="35"/>
      <c r="E120" s="35"/>
      <c r="F120" s="35"/>
      <c r="G120" s="35"/>
      <c r="H120" s="35"/>
      <c r="I120" s="35"/>
      <c r="J120" s="35"/>
      <c r="K120" s="35"/>
      <c r="L120" s="35"/>
      <c r="M120" s="48"/>
      <c r="O120" s="36"/>
    </row>
    <row r="121" spans="2:15" x14ac:dyDescent="0.35">
      <c r="B121" s="1038"/>
      <c r="C121" s="1039"/>
      <c r="D121" s="1039"/>
      <c r="E121" s="1039"/>
      <c r="F121" s="1039"/>
      <c r="G121" s="1039"/>
      <c r="H121" s="1039"/>
      <c r="I121" s="1039"/>
      <c r="J121" s="1039"/>
      <c r="K121" s="1039"/>
      <c r="L121" s="1039"/>
      <c r="M121" s="1040"/>
      <c r="O121" s="36"/>
    </row>
    <row r="122" spans="2:15" x14ac:dyDescent="0.35">
      <c r="B122" s="1041"/>
      <c r="C122" s="1042"/>
      <c r="D122" s="1042"/>
      <c r="E122" s="1042"/>
      <c r="F122" s="1042"/>
      <c r="G122" s="1042"/>
      <c r="H122" s="1042"/>
      <c r="I122" s="1042"/>
      <c r="J122" s="1042"/>
      <c r="K122" s="1042"/>
      <c r="L122" s="1042"/>
      <c r="M122" s="1043"/>
      <c r="O122" s="36"/>
    </row>
    <row r="123" spans="2:15" x14ac:dyDescent="0.35">
      <c r="B123" s="1041"/>
      <c r="C123" s="1042"/>
      <c r="D123" s="1042"/>
      <c r="E123" s="1042"/>
      <c r="F123" s="1042"/>
      <c r="G123" s="1042"/>
      <c r="H123" s="1042"/>
      <c r="I123" s="1042"/>
      <c r="J123" s="1042"/>
      <c r="K123" s="1042"/>
      <c r="L123" s="1042"/>
      <c r="M123" s="1043"/>
      <c r="O123" s="36"/>
    </row>
    <row r="124" spans="2:15" x14ac:dyDescent="0.35">
      <c r="B124" s="1041"/>
      <c r="C124" s="1042"/>
      <c r="D124" s="1042"/>
      <c r="E124" s="1042"/>
      <c r="F124" s="1042"/>
      <c r="G124" s="1042"/>
      <c r="H124" s="1042"/>
      <c r="I124" s="1042"/>
      <c r="J124" s="1042"/>
      <c r="K124" s="1042"/>
      <c r="L124" s="1042"/>
      <c r="M124" s="1043"/>
      <c r="O124" s="36"/>
    </row>
    <row r="125" spans="2:15" x14ac:dyDescent="0.35">
      <c r="B125" s="1041"/>
      <c r="C125" s="1042"/>
      <c r="D125" s="1042"/>
      <c r="E125" s="1042"/>
      <c r="F125" s="1042"/>
      <c r="G125" s="1042"/>
      <c r="H125" s="1042"/>
      <c r="I125" s="1042"/>
      <c r="J125" s="1042"/>
      <c r="K125" s="1042"/>
      <c r="L125" s="1042"/>
      <c r="M125" s="1043"/>
      <c r="O125" s="36"/>
    </row>
    <row r="126" spans="2:15" x14ac:dyDescent="0.35">
      <c r="B126" s="1041"/>
      <c r="C126" s="1042"/>
      <c r="D126" s="1042"/>
      <c r="E126" s="1042"/>
      <c r="F126" s="1042"/>
      <c r="G126" s="1042"/>
      <c r="H126" s="1042"/>
      <c r="I126" s="1042"/>
      <c r="J126" s="1042"/>
      <c r="K126" s="1042"/>
      <c r="L126" s="1042"/>
      <c r="M126" s="1043"/>
      <c r="O126" s="36"/>
    </row>
    <row r="127" spans="2:15" x14ac:dyDescent="0.35">
      <c r="B127" s="1041"/>
      <c r="C127" s="1042"/>
      <c r="D127" s="1042"/>
      <c r="E127" s="1042"/>
      <c r="F127" s="1042"/>
      <c r="G127" s="1042"/>
      <c r="H127" s="1042"/>
      <c r="I127" s="1042"/>
      <c r="J127" s="1042"/>
      <c r="K127" s="1042"/>
      <c r="L127" s="1042"/>
      <c r="M127" s="1043"/>
      <c r="O127" s="36"/>
    </row>
    <row r="128" spans="2:15" x14ac:dyDescent="0.35">
      <c r="B128" s="1041"/>
      <c r="C128" s="1042"/>
      <c r="D128" s="1042"/>
      <c r="E128" s="1042"/>
      <c r="F128" s="1042"/>
      <c r="G128" s="1042"/>
      <c r="H128" s="1042"/>
      <c r="I128" s="1042"/>
      <c r="J128" s="1042"/>
      <c r="K128" s="1042"/>
      <c r="L128" s="1042"/>
      <c r="M128" s="1043"/>
      <c r="O128" s="36"/>
    </row>
    <row r="129" spans="1:15" x14ac:dyDescent="0.35">
      <c r="B129" s="1041"/>
      <c r="C129" s="1042"/>
      <c r="D129" s="1042"/>
      <c r="E129" s="1042"/>
      <c r="F129" s="1042"/>
      <c r="G129" s="1042"/>
      <c r="H129" s="1042"/>
      <c r="I129" s="1042"/>
      <c r="J129" s="1042"/>
      <c r="K129" s="1042"/>
      <c r="L129" s="1042"/>
      <c r="M129" s="1043"/>
      <c r="O129" s="36"/>
    </row>
    <row r="130" spans="1:15" x14ac:dyDescent="0.35">
      <c r="B130" s="1041"/>
      <c r="C130" s="1042"/>
      <c r="D130" s="1042"/>
      <c r="E130" s="1042"/>
      <c r="F130" s="1042"/>
      <c r="G130" s="1042"/>
      <c r="H130" s="1042"/>
      <c r="I130" s="1042"/>
      <c r="J130" s="1042"/>
      <c r="K130" s="1042"/>
      <c r="L130" s="1042"/>
      <c r="M130" s="1043"/>
      <c r="O130" s="36"/>
    </row>
    <row r="131" spans="1:15" x14ac:dyDescent="0.35">
      <c r="B131" s="1041"/>
      <c r="C131" s="1042"/>
      <c r="D131" s="1042"/>
      <c r="E131" s="1042"/>
      <c r="F131" s="1042"/>
      <c r="G131" s="1042"/>
      <c r="H131" s="1042"/>
      <c r="I131" s="1042"/>
      <c r="J131" s="1042"/>
      <c r="K131" s="1042"/>
      <c r="L131" s="1042"/>
      <c r="M131" s="1043"/>
      <c r="O131" s="36"/>
    </row>
    <row r="132" spans="1:15" x14ac:dyDescent="0.35">
      <c r="B132" s="1041"/>
      <c r="C132" s="1042"/>
      <c r="D132" s="1042"/>
      <c r="E132" s="1042"/>
      <c r="F132" s="1042"/>
      <c r="G132" s="1042"/>
      <c r="H132" s="1042"/>
      <c r="I132" s="1042"/>
      <c r="J132" s="1042"/>
      <c r="K132" s="1042"/>
      <c r="L132" s="1042"/>
      <c r="M132" s="1043"/>
      <c r="O132" s="36"/>
    </row>
    <row r="133" spans="1:15" x14ac:dyDescent="0.35">
      <c r="B133" s="1041"/>
      <c r="C133" s="1042"/>
      <c r="D133" s="1042"/>
      <c r="E133" s="1042"/>
      <c r="F133" s="1042"/>
      <c r="G133" s="1042"/>
      <c r="H133" s="1042"/>
      <c r="I133" s="1042"/>
      <c r="J133" s="1042"/>
      <c r="K133" s="1042"/>
      <c r="L133" s="1042"/>
      <c r="M133" s="1043"/>
      <c r="O133" s="36"/>
    </row>
    <row r="134" spans="1:15" ht="16" thickBot="1" x14ac:dyDescent="0.4">
      <c r="B134" s="1047"/>
      <c r="C134" s="1048"/>
      <c r="D134" s="1048"/>
      <c r="E134" s="1048"/>
      <c r="F134" s="1048"/>
      <c r="G134" s="1048"/>
      <c r="H134" s="1048"/>
      <c r="I134" s="1048"/>
      <c r="J134" s="1048"/>
      <c r="K134" s="1048"/>
      <c r="L134" s="1048"/>
      <c r="M134" s="1049"/>
      <c r="O134" s="36"/>
    </row>
    <row r="135" spans="1:15" x14ac:dyDescent="0.35">
      <c r="O135" s="36"/>
    </row>
    <row r="136" spans="1:15" s="43" customFormat="1" x14ac:dyDescent="0.35">
      <c r="A136" s="36"/>
      <c r="B136" s="36"/>
      <c r="C136" s="36"/>
      <c r="D136" s="36"/>
      <c r="E136" s="36"/>
      <c r="F136" s="36"/>
      <c r="G136" s="36"/>
      <c r="H136" s="36"/>
      <c r="I136" s="36"/>
      <c r="J136" s="36"/>
      <c r="K136" s="36"/>
      <c r="L136" s="36"/>
      <c r="M136" s="36"/>
      <c r="N136" s="36"/>
      <c r="O136" s="36"/>
    </row>
  </sheetData>
  <sheetProtection password="C1BE" sheet="1" objects="1" scenarios="1" selectLockedCells="1"/>
  <dataConsolidate/>
  <customSheetViews>
    <customSheetView guid="{2A4C6EB9-430A-44F2-86C8-15B50360FC3B}" scale="80" showGridLines="0" topLeftCell="A57">
      <selection activeCell="B71" sqref="B71"/>
      <pageMargins left="0.7" right="0.7" top="0.75" bottom="0.75" header="0.3" footer="0.3"/>
      <pageSetup orientation="portrait" horizontalDpi="200" verticalDpi="200" r:id="rId1"/>
    </customSheetView>
    <customSheetView guid="{B3BD5AF3-9A64-4EA7-AE1F-3CC326849B8F}" scale="80" showGridLines="0">
      <selection activeCell="B12" sqref="B12"/>
      <pageMargins left="0.7" right="0.7" top="0.75" bottom="0.75" header="0.3" footer="0.3"/>
      <pageSetup orientation="portrait" horizontalDpi="200" verticalDpi="200" r:id="rId2"/>
    </customSheetView>
  </customSheetViews>
  <mergeCells count="20">
    <mergeCell ref="E3:F3"/>
    <mergeCell ref="B11:M11"/>
    <mergeCell ref="B2:C2"/>
    <mergeCell ref="B30:M30"/>
    <mergeCell ref="B87:M87"/>
    <mergeCell ref="B38:M38"/>
    <mergeCell ref="C41:M41"/>
    <mergeCell ref="B74:M74"/>
    <mergeCell ref="D75:F78"/>
    <mergeCell ref="D79:F79"/>
    <mergeCell ref="D80:F80"/>
    <mergeCell ref="B94:M104"/>
    <mergeCell ref="B107:M118"/>
    <mergeCell ref="B121:M134"/>
    <mergeCell ref="C32:M35"/>
    <mergeCell ref="C13:M16"/>
    <mergeCell ref="B50:M72"/>
    <mergeCell ref="B13:B16"/>
    <mergeCell ref="B32:B35"/>
    <mergeCell ref="D89:G89"/>
  </mergeCells>
  <phoneticPr fontId="27" type="noConversion"/>
  <dataValidations count="3">
    <dataValidation type="list" showInputMessage="1" showErrorMessage="1" sqref="C31 C12" xr:uid="{00000000-0002-0000-0300-000000000000}">
      <formula1>Yes_No</formula1>
    </dataValidation>
    <dataValidation type="list" allowBlank="1" showInputMessage="1" showErrorMessage="1" sqref="C25 C27 D79:F80" xr:uid="{00000000-0002-0000-0300-000001000000}">
      <formula1>Yes_No</formula1>
    </dataValidation>
    <dataValidation type="list" allowBlank="1" showInputMessage="1" showErrorMessage="1" sqref="C84" xr:uid="{00000000-0002-0000-0300-000002000000}">
      <formula1>Expansion_Device_Setups</formula1>
    </dataValidation>
  </dataValidations>
  <hyperlinks>
    <hyperlink ref="D89" location="Photos!B128" display="the 'Photos' tab (Photo Box #8 through #10)" xr:uid="{00000000-0004-0000-0300-000000000000}"/>
    <hyperlink ref="E3" location="Instructions!A1" display="Back to Instructions" xr:uid="{00000000-0004-0000-0300-000001000000}"/>
    <hyperlink ref="E3:F3" location="Instructions!A1" display="Back to Instructions tab" xr:uid="{00000000-0004-0000-0300-000002000000}"/>
    <hyperlink ref="D89:G89" location="Photos!B156" display="the 'Photos' tab (Photo Box #12 through #14)" xr:uid="{00000000-0004-0000-0300-000003000000}"/>
  </hyperlinks>
  <pageMargins left="0.7" right="0.7" top="0.75" bottom="0.75" header="0.3" footer="0.3"/>
  <pageSetup orientation="portrait" horizontalDpi="200" verticalDpi="200"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rgb="FF0070C0"/>
  </sheetPr>
  <dimension ref="A1:AC203"/>
  <sheetViews>
    <sheetView workbookViewId="0">
      <selection activeCell="E2" sqref="E2:F2"/>
    </sheetView>
  </sheetViews>
  <sheetFormatPr defaultColWidth="9.08984375" defaultRowHeight="15.5" x14ac:dyDescent="0.35"/>
  <cols>
    <col min="1" max="1" width="2.6328125" style="218" customWidth="1"/>
    <col min="2" max="2" width="32.6328125" style="218" customWidth="1"/>
    <col min="3" max="3" width="71.453125" style="218" customWidth="1"/>
    <col min="4" max="4" width="6.90625" style="218" customWidth="1"/>
    <col min="5" max="5" width="9.08984375" style="218"/>
    <col min="6" max="6" width="56.08984375" style="218" customWidth="1"/>
    <col min="7" max="7" width="34.36328125" style="218" customWidth="1"/>
    <col min="8" max="8" width="14.36328125" style="218" customWidth="1"/>
    <col min="9" max="9" width="12.36328125" style="218" customWidth="1"/>
    <col min="10" max="10" width="11.90625" style="222" customWidth="1"/>
    <col min="11" max="28" width="9.08984375" style="218"/>
    <col min="29" max="29" width="4.08984375" style="218" customWidth="1"/>
    <col min="30" max="16384" width="9.08984375" style="218"/>
  </cols>
  <sheetData>
    <row r="1" spans="1:29" ht="16" thickBot="1" x14ac:dyDescent="0.4">
      <c r="J1" s="107"/>
      <c r="AC1" s="221"/>
    </row>
    <row r="2" spans="1:29" ht="16" thickBot="1" x14ac:dyDescent="0.4">
      <c r="A2" s="213"/>
      <c r="B2" s="990" t="s">
        <v>441</v>
      </c>
      <c r="C2" s="991"/>
      <c r="E2" s="1054" t="s">
        <v>427</v>
      </c>
      <c r="F2" s="1054"/>
      <c r="AC2" s="221"/>
    </row>
    <row r="3" spans="1:29" x14ac:dyDescent="0.4">
      <c r="A3" s="213"/>
      <c r="B3" s="240" t="s">
        <v>442</v>
      </c>
      <c r="C3" s="241" t="str">
        <f>'Version Control'!C3</f>
        <v xml:space="preserve">Residential Central Air Conditioners and Heat Pumps_M1  </v>
      </c>
      <c r="AC3" s="221"/>
    </row>
    <row r="4" spans="1:29" x14ac:dyDescent="0.4">
      <c r="A4" s="213"/>
      <c r="B4" s="242" t="s">
        <v>132</v>
      </c>
      <c r="C4" s="243" t="str">
        <f>'Version Control'!C4</f>
        <v>v1.1</v>
      </c>
      <c r="AC4" s="221"/>
    </row>
    <row r="5" spans="1:29" x14ac:dyDescent="0.4">
      <c r="A5" s="213"/>
      <c r="B5" s="242" t="s">
        <v>369</v>
      </c>
      <c r="C5" s="244">
        <f>'Version Control'!C5</f>
        <v>43668</v>
      </c>
      <c r="E5" s="523"/>
      <c r="AC5" s="221"/>
    </row>
    <row r="6" spans="1:29" x14ac:dyDescent="0.4">
      <c r="A6" s="213"/>
      <c r="B6" s="245" t="s">
        <v>131</v>
      </c>
      <c r="C6" s="246" t="str">
        <f ca="1">MID(CELL("filename",$A$1), FIND("]", CELL("filename", $A$1))+ 1, 255)</f>
        <v>Photos</v>
      </c>
      <c r="AC6" s="221"/>
    </row>
    <row r="7" spans="1:29" ht="36" customHeight="1" x14ac:dyDescent="0.35">
      <c r="A7" s="213"/>
      <c r="B7" s="247" t="s">
        <v>130</v>
      </c>
      <c r="C7" s="248" t="str">
        <f ca="1">MID(CELL("FILENAME"),FIND("[",CELL("FILENAME"))+1,FIND("]",CELL("FILENAME"))-FIND("[",CELL("FILENAME"))-1)</f>
        <v>Residential Central Air Conditioners and Heat Pumps_M1_Notebook.xlsx</v>
      </c>
      <c r="AC7" s="221"/>
    </row>
    <row r="8" spans="1:29" ht="16" thickBot="1" x14ac:dyDescent="0.45">
      <c r="A8" s="213"/>
      <c r="B8" s="249" t="s">
        <v>133</v>
      </c>
      <c r="C8" s="250" t="str">
        <f>'Version Control'!C8</f>
        <v>[MM/DD/YYYY]</v>
      </c>
      <c r="AC8" s="221"/>
    </row>
    <row r="9" spans="1:29" x14ac:dyDescent="0.35">
      <c r="A9" s="213"/>
      <c r="B9" s="85"/>
      <c r="C9" s="210"/>
      <c r="AC9" s="221"/>
    </row>
    <row r="10" spans="1:29" x14ac:dyDescent="0.35">
      <c r="AC10" s="221"/>
    </row>
    <row r="11" spans="1:29" ht="19.5" x14ac:dyDescent="0.35">
      <c r="B11" s="223" t="s">
        <v>304</v>
      </c>
      <c r="C11" s="224"/>
      <c r="AC11" s="221"/>
    </row>
    <row r="12" spans="1:29" ht="16" thickBot="1" x14ac:dyDescent="0.4">
      <c r="AC12" s="221"/>
    </row>
    <row r="13" spans="1:29" s="30" customFormat="1" ht="16" thickBot="1" x14ac:dyDescent="0.4">
      <c r="B13" s="1035" t="s">
        <v>308</v>
      </c>
      <c r="C13" s="1036"/>
      <c r="D13" s="1036"/>
      <c r="E13" s="1036"/>
      <c r="F13" s="1036"/>
      <c r="G13" s="1036"/>
      <c r="H13" s="1036"/>
      <c r="I13" s="1036"/>
      <c r="J13" s="1036"/>
      <c r="K13" s="1036"/>
      <c r="L13" s="1036"/>
      <c r="M13" s="1036"/>
      <c r="N13" s="1036"/>
      <c r="O13" s="1036"/>
      <c r="P13" s="1036"/>
      <c r="Q13" s="1036"/>
      <c r="R13" s="1036"/>
      <c r="S13" s="1036"/>
      <c r="T13" s="1036"/>
      <c r="U13" s="1036"/>
      <c r="V13" s="1036"/>
      <c r="W13" s="1036"/>
      <c r="X13" s="1036"/>
      <c r="Y13" s="1036"/>
      <c r="Z13" s="1036"/>
      <c r="AA13" s="1037"/>
      <c r="AC13" s="206"/>
    </row>
    <row r="14" spans="1:29" x14ac:dyDescent="0.35">
      <c r="B14" s="1072"/>
      <c r="C14" s="1073"/>
      <c r="D14" s="1073"/>
      <c r="E14" s="1073"/>
      <c r="F14" s="1073"/>
      <c r="G14" s="1073"/>
      <c r="H14" s="1073"/>
      <c r="I14" s="1073"/>
      <c r="J14" s="1073"/>
      <c r="K14" s="1073"/>
      <c r="L14" s="1073"/>
      <c r="M14" s="1073"/>
      <c r="N14" s="1073"/>
      <c r="O14" s="1073"/>
      <c r="P14" s="1073"/>
      <c r="Q14" s="1073"/>
      <c r="R14" s="1073"/>
      <c r="S14" s="1073"/>
      <c r="T14" s="1073"/>
      <c r="U14" s="1073"/>
      <c r="V14" s="1073"/>
      <c r="W14" s="1073"/>
      <c r="X14" s="1073"/>
      <c r="Y14" s="1073"/>
      <c r="Z14" s="1073"/>
      <c r="AA14" s="1074"/>
      <c r="AC14" s="221"/>
    </row>
    <row r="15" spans="1:29" x14ac:dyDescent="0.35">
      <c r="B15" s="1075"/>
      <c r="C15" s="1076"/>
      <c r="D15" s="1076"/>
      <c r="E15" s="1076"/>
      <c r="F15" s="1076"/>
      <c r="G15" s="1076"/>
      <c r="H15" s="1076"/>
      <c r="I15" s="1076"/>
      <c r="J15" s="1076"/>
      <c r="K15" s="1076"/>
      <c r="L15" s="1076"/>
      <c r="M15" s="1076"/>
      <c r="N15" s="1076"/>
      <c r="O15" s="1076"/>
      <c r="P15" s="1076"/>
      <c r="Q15" s="1076"/>
      <c r="R15" s="1076"/>
      <c r="S15" s="1076"/>
      <c r="T15" s="1076"/>
      <c r="U15" s="1076"/>
      <c r="V15" s="1076"/>
      <c r="W15" s="1076"/>
      <c r="X15" s="1076"/>
      <c r="Y15" s="1076"/>
      <c r="Z15" s="1076"/>
      <c r="AA15" s="1077"/>
      <c r="AC15" s="221"/>
    </row>
    <row r="16" spans="1:29" x14ac:dyDescent="0.35">
      <c r="B16" s="1075"/>
      <c r="C16" s="1076"/>
      <c r="D16" s="1076"/>
      <c r="E16" s="1076"/>
      <c r="F16" s="1076"/>
      <c r="G16" s="1076"/>
      <c r="H16" s="1076"/>
      <c r="I16" s="1076"/>
      <c r="J16" s="1076"/>
      <c r="K16" s="1076"/>
      <c r="L16" s="1076"/>
      <c r="M16" s="1076"/>
      <c r="N16" s="1076"/>
      <c r="O16" s="1076"/>
      <c r="P16" s="1076"/>
      <c r="Q16" s="1076"/>
      <c r="R16" s="1076"/>
      <c r="S16" s="1076"/>
      <c r="T16" s="1076"/>
      <c r="U16" s="1076"/>
      <c r="V16" s="1076"/>
      <c r="W16" s="1076"/>
      <c r="X16" s="1076"/>
      <c r="Y16" s="1076"/>
      <c r="Z16" s="1076"/>
      <c r="AA16" s="1077"/>
      <c r="AC16" s="221"/>
    </row>
    <row r="17" spans="2:29" x14ac:dyDescent="0.35">
      <c r="B17" s="1075"/>
      <c r="C17" s="1076"/>
      <c r="D17" s="1076"/>
      <c r="E17" s="1076"/>
      <c r="F17" s="1076"/>
      <c r="G17" s="1076"/>
      <c r="H17" s="1076"/>
      <c r="I17" s="1076"/>
      <c r="J17" s="1076"/>
      <c r="K17" s="1076"/>
      <c r="L17" s="1076"/>
      <c r="M17" s="1076"/>
      <c r="N17" s="1076"/>
      <c r="O17" s="1076"/>
      <c r="P17" s="1076"/>
      <c r="Q17" s="1076"/>
      <c r="R17" s="1076"/>
      <c r="S17" s="1076"/>
      <c r="T17" s="1076"/>
      <c r="U17" s="1076"/>
      <c r="V17" s="1076"/>
      <c r="W17" s="1076"/>
      <c r="X17" s="1076"/>
      <c r="Y17" s="1076"/>
      <c r="Z17" s="1076"/>
      <c r="AA17" s="1077"/>
      <c r="AC17" s="221"/>
    </row>
    <row r="18" spans="2:29" x14ac:dyDescent="0.35">
      <c r="B18" s="1075"/>
      <c r="C18" s="1076"/>
      <c r="D18" s="1076"/>
      <c r="E18" s="1076"/>
      <c r="F18" s="1076"/>
      <c r="G18" s="1076"/>
      <c r="H18" s="1076"/>
      <c r="I18" s="1076"/>
      <c r="J18" s="1076"/>
      <c r="K18" s="1076"/>
      <c r="L18" s="1076"/>
      <c r="M18" s="1076"/>
      <c r="N18" s="1076"/>
      <c r="O18" s="1076"/>
      <c r="P18" s="1076"/>
      <c r="Q18" s="1076"/>
      <c r="R18" s="1076"/>
      <c r="S18" s="1076"/>
      <c r="T18" s="1076"/>
      <c r="U18" s="1076"/>
      <c r="V18" s="1076"/>
      <c r="W18" s="1076"/>
      <c r="X18" s="1076"/>
      <c r="Y18" s="1076"/>
      <c r="Z18" s="1076"/>
      <c r="AA18" s="1077"/>
      <c r="AC18" s="221"/>
    </row>
    <row r="19" spans="2:29" x14ac:dyDescent="0.35">
      <c r="B19" s="1075"/>
      <c r="C19" s="1076"/>
      <c r="D19" s="1076"/>
      <c r="E19" s="1076"/>
      <c r="F19" s="1076"/>
      <c r="G19" s="1076"/>
      <c r="H19" s="1076"/>
      <c r="I19" s="1076"/>
      <c r="J19" s="1076"/>
      <c r="K19" s="1076"/>
      <c r="L19" s="1076"/>
      <c r="M19" s="1076"/>
      <c r="N19" s="1076"/>
      <c r="O19" s="1076"/>
      <c r="P19" s="1076"/>
      <c r="Q19" s="1076"/>
      <c r="R19" s="1076"/>
      <c r="S19" s="1076"/>
      <c r="T19" s="1076"/>
      <c r="U19" s="1076"/>
      <c r="V19" s="1076"/>
      <c r="W19" s="1076"/>
      <c r="X19" s="1076"/>
      <c r="Y19" s="1076"/>
      <c r="Z19" s="1076"/>
      <c r="AA19" s="1077"/>
      <c r="AC19" s="221"/>
    </row>
    <row r="20" spans="2:29" x14ac:dyDescent="0.35">
      <c r="B20" s="1075"/>
      <c r="C20" s="1076"/>
      <c r="D20" s="1076"/>
      <c r="E20" s="1076"/>
      <c r="F20" s="1076"/>
      <c r="G20" s="1076"/>
      <c r="H20" s="1076"/>
      <c r="I20" s="1076"/>
      <c r="J20" s="1076"/>
      <c r="K20" s="1076"/>
      <c r="L20" s="1076"/>
      <c r="M20" s="1076"/>
      <c r="N20" s="1076"/>
      <c r="O20" s="1076"/>
      <c r="P20" s="1076"/>
      <c r="Q20" s="1076"/>
      <c r="R20" s="1076"/>
      <c r="S20" s="1076"/>
      <c r="T20" s="1076"/>
      <c r="U20" s="1076"/>
      <c r="V20" s="1076"/>
      <c r="W20" s="1076"/>
      <c r="X20" s="1076"/>
      <c r="Y20" s="1076"/>
      <c r="Z20" s="1076"/>
      <c r="AA20" s="1077"/>
      <c r="AC20" s="221"/>
    </row>
    <row r="21" spans="2:29" x14ac:dyDescent="0.35">
      <c r="B21" s="1075"/>
      <c r="C21" s="1076"/>
      <c r="D21" s="1076"/>
      <c r="E21" s="1076"/>
      <c r="F21" s="1076"/>
      <c r="G21" s="1076"/>
      <c r="H21" s="1076"/>
      <c r="I21" s="1076"/>
      <c r="J21" s="1076"/>
      <c r="K21" s="1076"/>
      <c r="L21" s="1076"/>
      <c r="M21" s="1076"/>
      <c r="N21" s="1076"/>
      <c r="O21" s="1076"/>
      <c r="P21" s="1076"/>
      <c r="Q21" s="1076"/>
      <c r="R21" s="1076"/>
      <c r="S21" s="1076"/>
      <c r="T21" s="1076"/>
      <c r="U21" s="1076"/>
      <c r="V21" s="1076"/>
      <c r="W21" s="1076"/>
      <c r="X21" s="1076"/>
      <c r="Y21" s="1076"/>
      <c r="Z21" s="1076"/>
      <c r="AA21" s="1077"/>
      <c r="AC21" s="221"/>
    </row>
    <row r="22" spans="2:29" x14ac:dyDescent="0.35">
      <c r="B22" s="1075"/>
      <c r="C22" s="1076"/>
      <c r="D22" s="1076"/>
      <c r="E22" s="1076"/>
      <c r="F22" s="1076"/>
      <c r="G22" s="1076"/>
      <c r="H22" s="1076"/>
      <c r="I22" s="1076"/>
      <c r="J22" s="1076"/>
      <c r="K22" s="1076"/>
      <c r="L22" s="1076"/>
      <c r="M22" s="1076"/>
      <c r="N22" s="1076"/>
      <c r="O22" s="1076"/>
      <c r="P22" s="1076"/>
      <c r="Q22" s="1076"/>
      <c r="R22" s="1076"/>
      <c r="S22" s="1076"/>
      <c r="T22" s="1076"/>
      <c r="U22" s="1076"/>
      <c r="V22" s="1076"/>
      <c r="W22" s="1076"/>
      <c r="X22" s="1076"/>
      <c r="Y22" s="1076"/>
      <c r="Z22" s="1076"/>
      <c r="AA22" s="1077"/>
      <c r="AC22" s="221"/>
    </row>
    <row r="23" spans="2:29" x14ac:dyDescent="0.35">
      <c r="B23" s="1075"/>
      <c r="C23" s="1076"/>
      <c r="D23" s="1076"/>
      <c r="E23" s="1076"/>
      <c r="F23" s="1076"/>
      <c r="G23" s="1076"/>
      <c r="H23" s="1076"/>
      <c r="I23" s="1076"/>
      <c r="J23" s="1076"/>
      <c r="K23" s="1076"/>
      <c r="L23" s="1076"/>
      <c r="M23" s="1076"/>
      <c r="N23" s="1076"/>
      <c r="O23" s="1076"/>
      <c r="P23" s="1076"/>
      <c r="Q23" s="1076"/>
      <c r="R23" s="1076"/>
      <c r="S23" s="1076"/>
      <c r="T23" s="1076"/>
      <c r="U23" s="1076"/>
      <c r="V23" s="1076"/>
      <c r="W23" s="1076"/>
      <c r="X23" s="1076"/>
      <c r="Y23" s="1076"/>
      <c r="Z23" s="1076"/>
      <c r="AA23" s="1077"/>
      <c r="AC23" s="221"/>
    </row>
    <row r="24" spans="2:29" x14ac:dyDescent="0.35">
      <c r="B24" s="1075"/>
      <c r="C24" s="1076"/>
      <c r="D24" s="1076"/>
      <c r="E24" s="1076"/>
      <c r="F24" s="1076"/>
      <c r="G24" s="1076"/>
      <c r="H24" s="1076"/>
      <c r="I24" s="1076"/>
      <c r="J24" s="1076"/>
      <c r="K24" s="1076"/>
      <c r="L24" s="1076"/>
      <c r="M24" s="1076"/>
      <c r="N24" s="1076"/>
      <c r="O24" s="1076"/>
      <c r="P24" s="1076"/>
      <c r="Q24" s="1076"/>
      <c r="R24" s="1076"/>
      <c r="S24" s="1076"/>
      <c r="T24" s="1076"/>
      <c r="U24" s="1076"/>
      <c r="V24" s="1076"/>
      <c r="W24" s="1076"/>
      <c r="X24" s="1076"/>
      <c r="Y24" s="1076"/>
      <c r="Z24" s="1076"/>
      <c r="AA24" s="1077"/>
      <c r="AC24" s="221"/>
    </row>
    <row r="25" spans="2:29" x14ac:dyDescent="0.35">
      <c r="B25" s="1075"/>
      <c r="C25" s="1076"/>
      <c r="D25" s="1076"/>
      <c r="E25" s="1076"/>
      <c r="F25" s="1076"/>
      <c r="G25" s="1076"/>
      <c r="H25" s="1076"/>
      <c r="I25" s="1076"/>
      <c r="J25" s="1076"/>
      <c r="K25" s="1076"/>
      <c r="L25" s="1076"/>
      <c r="M25" s="1076"/>
      <c r="N25" s="1076"/>
      <c r="O25" s="1076"/>
      <c r="P25" s="1076"/>
      <c r="Q25" s="1076"/>
      <c r="R25" s="1076"/>
      <c r="S25" s="1076"/>
      <c r="T25" s="1076"/>
      <c r="U25" s="1076"/>
      <c r="V25" s="1076"/>
      <c r="W25" s="1076"/>
      <c r="X25" s="1076"/>
      <c r="Y25" s="1076"/>
      <c r="Z25" s="1076"/>
      <c r="AA25" s="1077"/>
      <c r="AC25" s="221"/>
    </row>
    <row r="26" spans="2:29" x14ac:dyDescent="0.35">
      <c r="B26" s="1075"/>
      <c r="C26" s="1076"/>
      <c r="D26" s="1076"/>
      <c r="E26" s="1076"/>
      <c r="F26" s="1076"/>
      <c r="G26" s="1076"/>
      <c r="H26" s="1076"/>
      <c r="I26" s="1076"/>
      <c r="J26" s="1076"/>
      <c r="K26" s="1076"/>
      <c r="L26" s="1076"/>
      <c r="M26" s="1076"/>
      <c r="N26" s="1076"/>
      <c r="O26" s="1076"/>
      <c r="P26" s="1076"/>
      <c r="Q26" s="1076"/>
      <c r="R26" s="1076"/>
      <c r="S26" s="1076"/>
      <c r="T26" s="1076"/>
      <c r="U26" s="1076"/>
      <c r="V26" s="1076"/>
      <c r="W26" s="1076"/>
      <c r="X26" s="1076"/>
      <c r="Y26" s="1076"/>
      <c r="Z26" s="1076"/>
      <c r="AA26" s="1077"/>
      <c r="AC26" s="221"/>
    </row>
    <row r="27" spans="2:29" x14ac:dyDescent="0.35">
      <c r="B27" s="1075"/>
      <c r="C27" s="1076"/>
      <c r="D27" s="1076"/>
      <c r="E27" s="1076"/>
      <c r="F27" s="1076"/>
      <c r="G27" s="1076"/>
      <c r="H27" s="1076"/>
      <c r="I27" s="1076"/>
      <c r="J27" s="1076"/>
      <c r="K27" s="1076"/>
      <c r="L27" s="1076"/>
      <c r="M27" s="1076"/>
      <c r="N27" s="1076"/>
      <c r="O27" s="1076"/>
      <c r="P27" s="1076"/>
      <c r="Q27" s="1076"/>
      <c r="R27" s="1076"/>
      <c r="S27" s="1076"/>
      <c r="T27" s="1076"/>
      <c r="U27" s="1076"/>
      <c r="V27" s="1076"/>
      <c r="W27" s="1076"/>
      <c r="X27" s="1076"/>
      <c r="Y27" s="1076"/>
      <c r="Z27" s="1076"/>
      <c r="AA27" s="1077"/>
      <c r="AC27" s="221"/>
    </row>
    <row r="28" spans="2:29" x14ac:dyDescent="0.35">
      <c r="B28" s="1075"/>
      <c r="C28" s="1076"/>
      <c r="D28" s="1076"/>
      <c r="E28" s="1076"/>
      <c r="F28" s="1076"/>
      <c r="G28" s="1076"/>
      <c r="H28" s="1076"/>
      <c r="I28" s="1076"/>
      <c r="J28" s="1076"/>
      <c r="K28" s="1076"/>
      <c r="L28" s="1076"/>
      <c r="M28" s="1076"/>
      <c r="N28" s="1076"/>
      <c r="O28" s="1076"/>
      <c r="P28" s="1076"/>
      <c r="Q28" s="1076"/>
      <c r="R28" s="1076"/>
      <c r="S28" s="1076"/>
      <c r="T28" s="1076"/>
      <c r="U28" s="1076"/>
      <c r="V28" s="1076"/>
      <c r="W28" s="1076"/>
      <c r="X28" s="1076"/>
      <c r="Y28" s="1076"/>
      <c r="Z28" s="1076"/>
      <c r="AA28" s="1077"/>
      <c r="AC28" s="221"/>
    </row>
    <row r="29" spans="2:29" x14ac:dyDescent="0.35">
      <c r="B29" s="1075"/>
      <c r="C29" s="1076"/>
      <c r="D29" s="1076"/>
      <c r="E29" s="1076"/>
      <c r="F29" s="1076"/>
      <c r="G29" s="1076"/>
      <c r="H29" s="1076"/>
      <c r="I29" s="1076"/>
      <c r="J29" s="1076"/>
      <c r="K29" s="1076"/>
      <c r="L29" s="1076"/>
      <c r="M29" s="1076"/>
      <c r="N29" s="1076"/>
      <c r="O29" s="1076"/>
      <c r="P29" s="1076"/>
      <c r="Q29" s="1076"/>
      <c r="R29" s="1076"/>
      <c r="S29" s="1076"/>
      <c r="T29" s="1076"/>
      <c r="U29" s="1076"/>
      <c r="V29" s="1076"/>
      <c r="W29" s="1076"/>
      <c r="X29" s="1076"/>
      <c r="Y29" s="1076"/>
      <c r="Z29" s="1076"/>
      <c r="AA29" s="1077"/>
      <c r="AC29" s="221"/>
    </row>
    <row r="30" spans="2:29" x14ac:dyDescent="0.35">
      <c r="B30" s="1075"/>
      <c r="C30" s="1076"/>
      <c r="D30" s="1076"/>
      <c r="E30" s="1076"/>
      <c r="F30" s="1076"/>
      <c r="G30" s="1076"/>
      <c r="H30" s="1076"/>
      <c r="I30" s="1076"/>
      <c r="J30" s="1076"/>
      <c r="K30" s="1076"/>
      <c r="L30" s="1076"/>
      <c r="M30" s="1076"/>
      <c r="N30" s="1076"/>
      <c r="O30" s="1076"/>
      <c r="P30" s="1076"/>
      <c r="Q30" s="1076"/>
      <c r="R30" s="1076"/>
      <c r="S30" s="1076"/>
      <c r="T30" s="1076"/>
      <c r="U30" s="1076"/>
      <c r="V30" s="1076"/>
      <c r="W30" s="1076"/>
      <c r="X30" s="1076"/>
      <c r="Y30" s="1076"/>
      <c r="Z30" s="1076"/>
      <c r="AA30" s="1077"/>
      <c r="AC30" s="221"/>
    </row>
    <row r="31" spans="2:29" x14ac:dyDescent="0.35">
      <c r="B31" s="1075"/>
      <c r="C31" s="1076"/>
      <c r="D31" s="1076"/>
      <c r="E31" s="1076"/>
      <c r="F31" s="1076"/>
      <c r="G31" s="1076"/>
      <c r="H31" s="1076"/>
      <c r="I31" s="1076"/>
      <c r="J31" s="1076"/>
      <c r="K31" s="1076"/>
      <c r="L31" s="1076"/>
      <c r="M31" s="1076"/>
      <c r="N31" s="1076"/>
      <c r="O31" s="1076"/>
      <c r="P31" s="1076"/>
      <c r="Q31" s="1076"/>
      <c r="R31" s="1076"/>
      <c r="S31" s="1076"/>
      <c r="T31" s="1076"/>
      <c r="U31" s="1076"/>
      <c r="V31" s="1076"/>
      <c r="W31" s="1076"/>
      <c r="X31" s="1076"/>
      <c r="Y31" s="1076"/>
      <c r="Z31" s="1076"/>
      <c r="AA31" s="1077"/>
      <c r="AC31" s="221"/>
    </row>
    <row r="32" spans="2:29" x14ac:dyDescent="0.35">
      <c r="B32" s="1075"/>
      <c r="C32" s="1076"/>
      <c r="D32" s="1076"/>
      <c r="E32" s="1076"/>
      <c r="F32" s="1076"/>
      <c r="G32" s="1076"/>
      <c r="H32" s="1076"/>
      <c r="I32" s="1076"/>
      <c r="J32" s="1076"/>
      <c r="K32" s="1076"/>
      <c r="L32" s="1076"/>
      <c r="M32" s="1076"/>
      <c r="N32" s="1076"/>
      <c r="O32" s="1076"/>
      <c r="P32" s="1076"/>
      <c r="Q32" s="1076"/>
      <c r="R32" s="1076"/>
      <c r="S32" s="1076"/>
      <c r="T32" s="1076"/>
      <c r="U32" s="1076"/>
      <c r="V32" s="1076"/>
      <c r="W32" s="1076"/>
      <c r="X32" s="1076"/>
      <c r="Y32" s="1076"/>
      <c r="Z32" s="1076"/>
      <c r="AA32" s="1077"/>
      <c r="AC32" s="221"/>
    </row>
    <row r="33" spans="2:29" x14ac:dyDescent="0.35">
      <c r="B33" s="1075"/>
      <c r="C33" s="1076"/>
      <c r="D33" s="1076"/>
      <c r="E33" s="1076"/>
      <c r="F33" s="1076"/>
      <c r="G33" s="1076"/>
      <c r="H33" s="1076"/>
      <c r="I33" s="1076"/>
      <c r="J33" s="1076"/>
      <c r="K33" s="1076"/>
      <c r="L33" s="1076"/>
      <c r="M33" s="1076"/>
      <c r="N33" s="1076"/>
      <c r="O33" s="1076"/>
      <c r="P33" s="1076"/>
      <c r="Q33" s="1076"/>
      <c r="R33" s="1076"/>
      <c r="S33" s="1076"/>
      <c r="T33" s="1076"/>
      <c r="U33" s="1076"/>
      <c r="V33" s="1076"/>
      <c r="W33" s="1076"/>
      <c r="X33" s="1076"/>
      <c r="Y33" s="1076"/>
      <c r="Z33" s="1076"/>
      <c r="AA33" s="1077"/>
      <c r="AC33" s="221"/>
    </row>
    <row r="34" spans="2:29" ht="16" thickBot="1" x14ac:dyDescent="0.4">
      <c r="B34" s="1078"/>
      <c r="C34" s="1079"/>
      <c r="D34" s="1079"/>
      <c r="E34" s="1079"/>
      <c r="F34" s="1079"/>
      <c r="G34" s="1079"/>
      <c r="H34" s="1079"/>
      <c r="I34" s="1079"/>
      <c r="J34" s="1079"/>
      <c r="K34" s="1079"/>
      <c r="L34" s="1079"/>
      <c r="M34" s="1079"/>
      <c r="N34" s="1079"/>
      <c r="O34" s="1079"/>
      <c r="P34" s="1079"/>
      <c r="Q34" s="1079"/>
      <c r="R34" s="1079"/>
      <c r="S34" s="1079"/>
      <c r="T34" s="1079"/>
      <c r="U34" s="1079"/>
      <c r="V34" s="1079"/>
      <c r="W34" s="1079"/>
      <c r="X34" s="1079"/>
      <c r="Y34" s="1079"/>
      <c r="Z34" s="1079"/>
      <c r="AA34" s="1080"/>
      <c r="AC34" s="221"/>
    </row>
    <row r="35" spans="2:29" ht="16" thickBot="1" x14ac:dyDescent="0.4">
      <c r="AC35" s="221"/>
    </row>
    <row r="36" spans="2:29" s="30" customFormat="1" ht="16" thickBot="1" x14ac:dyDescent="0.4">
      <c r="B36" s="1035" t="s">
        <v>293</v>
      </c>
      <c r="C36" s="1036"/>
      <c r="D36" s="1036"/>
      <c r="E36" s="1036"/>
      <c r="F36" s="1036"/>
      <c r="G36" s="1036"/>
      <c r="H36" s="1037"/>
      <c r="J36" s="1035" t="s">
        <v>294</v>
      </c>
      <c r="K36" s="1036"/>
      <c r="L36" s="1036"/>
      <c r="M36" s="1036"/>
      <c r="N36" s="1036"/>
      <c r="O36" s="1036"/>
      <c r="P36" s="1036"/>
      <c r="Q36" s="1036"/>
      <c r="R36" s="1036"/>
      <c r="S36" s="1036"/>
      <c r="T36" s="1036"/>
      <c r="U36" s="1036"/>
      <c r="V36" s="1036"/>
      <c r="W36" s="1036"/>
      <c r="X36" s="1036"/>
      <c r="Y36" s="1036"/>
      <c r="Z36" s="1036"/>
      <c r="AA36" s="1037"/>
      <c r="AC36" s="206"/>
    </row>
    <row r="37" spans="2:29" x14ac:dyDescent="0.35">
      <c r="B37" s="1081"/>
      <c r="C37" s="1082"/>
      <c r="D37" s="1082"/>
      <c r="E37" s="1082"/>
      <c r="F37" s="1082"/>
      <c r="G37" s="1082"/>
      <c r="H37" s="1083"/>
      <c r="J37" s="1072"/>
      <c r="K37" s="1073"/>
      <c r="L37" s="1073"/>
      <c r="M37" s="1073"/>
      <c r="N37" s="1073"/>
      <c r="O37" s="1073"/>
      <c r="P37" s="1073"/>
      <c r="Q37" s="1073"/>
      <c r="R37" s="1073"/>
      <c r="S37" s="1073"/>
      <c r="T37" s="1073"/>
      <c r="U37" s="1073"/>
      <c r="V37" s="1073"/>
      <c r="W37" s="1073"/>
      <c r="X37" s="1073"/>
      <c r="Y37" s="1073"/>
      <c r="Z37" s="1073"/>
      <c r="AA37" s="1074"/>
      <c r="AC37" s="221"/>
    </row>
    <row r="38" spans="2:29" x14ac:dyDescent="0.35">
      <c r="B38" s="1066"/>
      <c r="C38" s="1067"/>
      <c r="D38" s="1067"/>
      <c r="E38" s="1067"/>
      <c r="F38" s="1067"/>
      <c r="G38" s="1067"/>
      <c r="H38" s="1068"/>
      <c r="J38" s="1075"/>
      <c r="K38" s="1076"/>
      <c r="L38" s="1076"/>
      <c r="M38" s="1076"/>
      <c r="N38" s="1076"/>
      <c r="O38" s="1076"/>
      <c r="P38" s="1076"/>
      <c r="Q38" s="1076"/>
      <c r="R38" s="1076"/>
      <c r="S38" s="1076"/>
      <c r="T38" s="1076"/>
      <c r="U38" s="1076"/>
      <c r="V38" s="1076"/>
      <c r="W38" s="1076"/>
      <c r="X38" s="1076"/>
      <c r="Y38" s="1076"/>
      <c r="Z38" s="1076"/>
      <c r="AA38" s="1077"/>
      <c r="AC38" s="221"/>
    </row>
    <row r="39" spans="2:29" x14ac:dyDescent="0.35">
      <c r="B39" s="1066"/>
      <c r="C39" s="1067"/>
      <c r="D39" s="1067"/>
      <c r="E39" s="1067"/>
      <c r="F39" s="1067"/>
      <c r="G39" s="1067"/>
      <c r="H39" s="1068"/>
      <c r="J39" s="1075"/>
      <c r="K39" s="1076"/>
      <c r="L39" s="1076"/>
      <c r="M39" s="1076"/>
      <c r="N39" s="1076"/>
      <c r="O39" s="1076"/>
      <c r="P39" s="1076"/>
      <c r="Q39" s="1076"/>
      <c r="R39" s="1076"/>
      <c r="S39" s="1076"/>
      <c r="T39" s="1076"/>
      <c r="U39" s="1076"/>
      <c r="V39" s="1076"/>
      <c r="W39" s="1076"/>
      <c r="X39" s="1076"/>
      <c r="Y39" s="1076"/>
      <c r="Z39" s="1076"/>
      <c r="AA39" s="1077"/>
      <c r="AC39" s="221"/>
    </row>
    <row r="40" spans="2:29" x14ac:dyDescent="0.35">
      <c r="B40" s="1066"/>
      <c r="C40" s="1067"/>
      <c r="D40" s="1067"/>
      <c r="E40" s="1067"/>
      <c r="F40" s="1067"/>
      <c r="G40" s="1067"/>
      <c r="H40" s="1068"/>
      <c r="J40" s="1075"/>
      <c r="K40" s="1076"/>
      <c r="L40" s="1076"/>
      <c r="M40" s="1076"/>
      <c r="N40" s="1076"/>
      <c r="O40" s="1076"/>
      <c r="P40" s="1076"/>
      <c r="Q40" s="1076"/>
      <c r="R40" s="1076"/>
      <c r="S40" s="1076"/>
      <c r="T40" s="1076"/>
      <c r="U40" s="1076"/>
      <c r="V40" s="1076"/>
      <c r="W40" s="1076"/>
      <c r="X40" s="1076"/>
      <c r="Y40" s="1076"/>
      <c r="Z40" s="1076"/>
      <c r="AA40" s="1077"/>
      <c r="AC40" s="221"/>
    </row>
    <row r="41" spans="2:29" x14ac:dyDescent="0.35">
      <c r="B41" s="1066"/>
      <c r="C41" s="1067"/>
      <c r="D41" s="1067"/>
      <c r="E41" s="1067"/>
      <c r="F41" s="1067"/>
      <c r="G41" s="1067"/>
      <c r="H41" s="1068"/>
      <c r="J41" s="1075"/>
      <c r="K41" s="1076"/>
      <c r="L41" s="1076"/>
      <c r="M41" s="1076"/>
      <c r="N41" s="1076"/>
      <c r="O41" s="1076"/>
      <c r="P41" s="1076"/>
      <c r="Q41" s="1076"/>
      <c r="R41" s="1076"/>
      <c r="S41" s="1076"/>
      <c r="T41" s="1076"/>
      <c r="U41" s="1076"/>
      <c r="V41" s="1076"/>
      <c r="W41" s="1076"/>
      <c r="X41" s="1076"/>
      <c r="Y41" s="1076"/>
      <c r="Z41" s="1076"/>
      <c r="AA41" s="1077"/>
      <c r="AC41" s="221"/>
    </row>
    <row r="42" spans="2:29" x14ac:dyDescent="0.35">
      <c r="B42" s="1066"/>
      <c r="C42" s="1067"/>
      <c r="D42" s="1067"/>
      <c r="E42" s="1067"/>
      <c r="F42" s="1067"/>
      <c r="G42" s="1067"/>
      <c r="H42" s="1068"/>
      <c r="J42" s="1075"/>
      <c r="K42" s="1076"/>
      <c r="L42" s="1076"/>
      <c r="M42" s="1076"/>
      <c r="N42" s="1076"/>
      <c r="O42" s="1076"/>
      <c r="P42" s="1076"/>
      <c r="Q42" s="1076"/>
      <c r="R42" s="1076"/>
      <c r="S42" s="1076"/>
      <c r="T42" s="1076"/>
      <c r="U42" s="1076"/>
      <c r="V42" s="1076"/>
      <c r="W42" s="1076"/>
      <c r="X42" s="1076"/>
      <c r="Y42" s="1076"/>
      <c r="Z42" s="1076"/>
      <c r="AA42" s="1077"/>
      <c r="AC42" s="221"/>
    </row>
    <row r="43" spans="2:29" x14ac:dyDescent="0.35">
      <c r="B43" s="1066"/>
      <c r="C43" s="1067"/>
      <c r="D43" s="1067"/>
      <c r="E43" s="1067"/>
      <c r="F43" s="1067"/>
      <c r="G43" s="1067"/>
      <c r="H43" s="1068"/>
      <c r="J43" s="1075"/>
      <c r="K43" s="1076"/>
      <c r="L43" s="1076"/>
      <c r="M43" s="1076"/>
      <c r="N43" s="1076"/>
      <c r="O43" s="1076"/>
      <c r="P43" s="1076"/>
      <c r="Q43" s="1076"/>
      <c r="R43" s="1076"/>
      <c r="S43" s="1076"/>
      <c r="T43" s="1076"/>
      <c r="U43" s="1076"/>
      <c r="V43" s="1076"/>
      <c r="W43" s="1076"/>
      <c r="X43" s="1076"/>
      <c r="Y43" s="1076"/>
      <c r="Z43" s="1076"/>
      <c r="AA43" s="1077"/>
      <c r="AC43" s="221"/>
    </row>
    <row r="44" spans="2:29" x14ac:dyDescent="0.35">
      <c r="B44" s="1066"/>
      <c r="C44" s="1067"/>
      <c r="D44" s="1067"/>
      <c r="E44" s="1067"/>
      <c r="F44" s="1067"/>
      <c r="G44" s="1067"/>
      <c r="H44" s="1068"/>
      <c r="J44" s="1075"/>
      <c r="K44" s="1076"/>
      <c r="L44" s="1076"/>
      <c r="M44" s="1076"/>
      <c r="N44" s="1076"/>
      <c r="O44" s="1076"/>
      <c r="P44" s="1076"/>
      <c r="Q44" s="1076"/>
      <c r="R44" s="1076"/>
      <c r="S44" s="1076"/>
      <c r="T44" s="1076"/>
      <c r="U44" s="1076"/>
      <c r="V44" s="1076"/>
      <c r="W44" s="1076"/>
      <c r="X44" s="1076"/>
      <c r="Y44" s="1076"/>
      <c r="Z44" s="1076"/>
      <c r="AA44" s="1077"/>
      <c r="AC44" s="221"/>
    </row>
    <row r="45" spans="2:29" x14ac:dyDescent="0.35">
      <c r="B45" s="1066"/>
      <c r="C45" s="1067"/>
      <c r="D45" s="1067"/>
      <c r="E45" s="1067"/>
      <c r="F45" s="1067"/>
      <c r="G45" s="1067"/>
      <c r="H45" s="1068"/>
      <c r="J45" s="1075"/>
      <c r="K45" s="1076"/>
      <c r="L45" s="1076"/>
      <c r="M45" s="1076"/>
      <c r="N45" s="1076"/>
      <c r="O45" s="1076"/>
      <c r="P45" s="1076"/>
      <c r="Q45" s="1076"/>
      <c r="R45" s="1076"/>
      <c r="S45" s="1076"/>
      <c r="T45" s="1076"/>
      <c r="U45" s="1076"/>
      <c r="V45" s="1076"/>
      <c r="W45" s="1076"/>
      <c r="X45" s="1076"/>
      <c r="Y45" s="1076"/>
      <c r="Z45" s="1076"/>
      <c r="AA45" s="1077"/>
      <c r="AC45" s="221"/>
    </row>
    <row r="46" spans="2:29" x14ac:dyDescent="0.35">
      <c r="B46" s="1066"/>
      <c r="C46" s="1067"/>
      <c r="D46" s="1067"/>
      <c r="E46" s="1067"/>
      <c r="F46" s="1067"/>
      <c r="G46" s="1067"/>
      <c r="H46" s="1068"/>
      <c r="J46" s="1075"/>
      <c r="K46" s="1076"/>
      <c r="L46" s="1076"/>
      <c r="M46" s="1076"/>
      <c r="N46" s="1076"/>
      <c r="O46" s="1076"/>
      <c r="P46" s="1076"/>
      <c r="Q46" s="1076"/>
      <c r="R46" s="1076"/>
      <c r="S46" s="1076"/>
      <c r="T46" s="1076"/>
      <c r="U46" s="1076"/>
      <c r="V46" s="1076"/>
      <c r="W46" s="1076"/>
      <c r="X46" s="1076"/>
      <c r="Y46" s="1076"/>
      <c r="Z46" s="1076"/>
      <c r="AA46" s="1077"/>
      <c r="AC46" s="221"/>
    </row>
    <row r="47" spans="2:29" x14ac:dyDescent="0.35">
      <c r="B47" s="1066"/>
      <c r="C47" s="1067"/>
      <c r="D47" s="1067"/>
      <c r="E47" s="1067"/>
      <c r="F47" s="1067"/>
      <c r="G47" s="1067"/>
      <c r="H47" s="1068"/>
      <c r="J47" s="1075"/>
      <c r="K47" s="1076"/>
      <c r="L47" s="1076"/>
      <c r="M47" s="1076"/>
      <c r="N47" s="1076"/>
      <c r="O47" s="1076"/>
      <c r="P47" s="1076"/>
      <c r="Q47" s="1076"/>
      <c r="R47" s="1076"/>
      <c r="S47" s="1076"/>
      <c r="T47" s="1076"/>
      <c r="U47" s="1076"/>
      <c r="V47" s="1076"/>
      <c r="W47" s="1076"/>
      <c r="X47" s="1076"/>
      <c r="Y47" s="1076"/>
      <c r="Z47" s="1076"/>
      <c r="AA47" s="1077"/>
      <c r="AC47" s="221"/>
    </row>
    <row r="48" spans="2:29" x14ac:dyDescent="0.35">
      <c r="B48" s="1066"/>
      <c r="C48" s="1067"/>
      <c r="D48" s="1067"/>
      <c r="E48" s="1067"/>
      <c r="F48" s="1067"/>
      <c r="G48" s="1067"/>
      <c r="H48" s="1068"/>
      <c r="J48" s="1075"/>
      <c r="K48" s="1076"/>
      <c r="L48" s="1076"/>
      <c r="M48" s="1076"/>
      <c r="N48" s="1076"/>
      <c r="O48" s="1076"/>
      <c r="P48" s="1076"/>
      <c r="Q48" s="1076"/>
      <c r="R48" s="1076"/>
      <c r="S48" s="1076"/>
      <c r="T48" s="1076"/>
      <c r="U48" s="1076"/>
      <c r="V48" s="1076"/>
      <c r="W48" s="1076"/>
      <c r="X48" s="1076"/>
      <c r="Y48" s="1076"/>
      <c r="Z48" s="1076"/>
      <c r="AA48" s="1077"/>
      <c r="AC48" s="221"/>
    </row>
    <row r="49" spans="2:29" x14ac:dyDescent="0.35">
      <c r="B49" s="1066"/>
      <c r="C49" s="1067"/>
      <c r="D49" s="1067"/>
      <c r="E49" s="1067"/>
      <c r="F49" s="1067"/>
      <c r="G49" s="1067"/>
      <c r="H49" s="1068"/>
      <c r="J49" s="1075"/>
      <c r="K49" s="1076"/>
      <c r="L49" s="1076"/>
      <c r="M49" s="1076"/>
      <c r="N49" s="1076"/>
      <c r="O49" s="1076"/>
      <c r="P49" s="1076"/>
      <c r="Q49" s="1076"/>
      <c r="R49" s="1076"/>
      <c r="S49" s="1076"/>
      <c r="T49" s="1076"/>
      <c r="U49" s="1076"/>
      <c r="V49" s="1076"/>
      <c r="W49" s="1076"/>
      <c r="X49" s="1076"/>
      <c r="Y49" s="1076"/>
      <c r="Z49" s="1076"/>
      <c r="AA49" s="1077"/>
      <c r="AC49" s="221"/>
    </row>
    <row r="50" spans="2:29" x14ac:dyDescent="0.35">
      <c r="B50" s="1066"/>
      <c r="C50" s="1067"/>
      <c r="D50" s="1067"/>
      <c r="E50" s="1067"/>
      <c r="F50" s="1067"/>
      <c r="G50" s="1067"/>
      <c r="H50" s="1068"/>
      <c r="J50" s="1075"/>
      <c r="K50" s="1076"/>
      <c r="L50" s="1076"/>
      <c r="M50" s="1076"/>
      <c r="N50" s="1076"/>
      <c r="O50" s="1076"/>
      <c r="P50" s="1076"/>
      <c r="Q50" s="1076"/>
      <c r="R50" s="1076"/>
      <c r="S50" s="1076"/>
      <c r="T50" s="1076"/>
      <c r="U50" s="1076"/>
      <c r="V50" s="1076"/>
      <c r="W50" s="1076"/>
      <c r="X50" s="1076"/>
      <c r="Y50" s="1076"/>
      <c r="Z50" s="1076"/>
      <c r="AA50" s="1077"/>
      <c r="AC50" s="221"/>
    </row>
    <row r="51" spans="2:29" x14ac:dyDescent="0.35">
      <c r="B51" s="1066"/>
      <c r="C51" s="1067"/>
      <c r="D51" s="1067"/>
      <c r="E51" s="1067"/>
      <c r="F51" s="1067"/>
      <c r="G51" s="1067"/>
      <c r="H51" s="1068"/>
      <c r="J51" s="1075"/>
      <c r="K51" s="1076"/>
      <c r="L51" s="1076"/>
      <c r="M51" s="1076"/>
      <c r="N51" s="1076"/>
      <c r="O51" s="1076"/>
      <c r="P51" s="1076"/>
      <c r="Q51" s="1076"/>
      <c r="R51" s="1076"/>
      <c r="S51" s="1076"/>
      <c r="T51" s="1076"/>
      <c r="U51" s="1076"/>
      <c r="V51" s="1076"/>
      <c r="W51" s="1076"/>
      <c r="X51" s="1076"/>
      <c r="Y51" s="1076"/>
      <c r="Z51" s="1076"/>
      <c r="AA51" s="1077"/>
      <c r="AC51" s="221"/>
    </row>
    <row r="52" spans="2:29" x14ac:dyDescent="0.35">
      <c r="B52" s="1066"/>
      <c r="C52" s="1067"/>
      <c r="D52" s="1067"/>
      <c r="E52" s="1067"/>
      <c r="F52" s="1067"/>
      <c r="G52" s="1067"/>
      <c r="H52" s="1068"/>
      <c r="J52" s="1075"/>
      <c r="K52" s="1076"/>
      <c r="L52" s="1076"/>
      <c r="M52" s="1076"/>
      <c r="N52" s="1076"/>
      <c r="O52" s="1076"/>
      <c r="P52" s="1076"/>
      <c r="Q52" s="1076"/>
      <c r="R52" s="1076"/>
      <c r="S52" s="1076"/>
      <c r="T52" s="1076"/>
      <c r="U52" s="1076"/>
      <c r="V52" s="1076"/>
      <c r="W52" s="1076"/>
      <c r="X52" s="1076"/>
      <c r="Y52" s="1076"/>
      <c r="Z52" s="1076"/>
      <c r="AA52" s="1077"/>
      <c r="AC52" s="221"/>
    </row>
    <row r="53" spans="2:29" x14ac:dyDescent="0.35">
      <c r="B53" s="1066"/>
      <c r="C53" s="1067"/>
      <c r="D53" s="1067"/>
      <c r="E53" s="1067"/>
      <c r="F53" s="1067"/>
      <c r="G53" s="1067"/>
      <c r="H53" s="1068"/>
      <c r="J53" s="1075"/>
      <c r="K53" s="1076"/>
      <c r="L53" s="1076"/>
      <c r="M53" s="1076"/>
      <c r="N53" s="1076"/>
      <c r="O53" s="1076"/>
      <c r="P53" s="1076"/>
      <c r="Q53" s="1076"/>
      <c r="R53" s="1076"/>
      <c r="S53" s="1076"/>
      <c r="T53" s="1076"/>
      <c r="U53" s="1076"/>
      <c r="V53" s="1076"/>
      <c r="W53" s="1076"/>
      <c r="X53" s="1076"/>
      <c r="Y53" s="1076"/>
      <c r="Z53" s="1076"/>
      <c r="AA53" s="1077"/>
      <c r="AC53" s="221"/>
    </row>
    <row r="54" spans="2:29" x14ac:dyDescent="0.35">
      <c r="B54" s="1066"/>
      <c r="C54" s="1067"/>
      <c r="D54" s="1067"/>
      <c r="E54" s="1067"/>
      <c r="F54" s="1067"/>
      <c r="G54" s="1067"/>
      <c r="H54" s="1068"/>
      <c r="J54" s="1075"/>
      <c r="K54" s="1076"/>
      <c r="L54" s="1076"/>
      <c r="M54" s="1076"/>
      <c r="N54" s="1076"/>
      <c r="O54" s="1076"/>
      <c r="P54" s="1076"/>
      <c r="Q54" s="1076"/>
      <c r="R54" s="1076"/>
      <c r="S54" s="1076"/>
      <c r="T54" s="1076"/>
      <c r="U54" s="1076"/>
      <c r="V54" s="1076"/>
      <c r="W54" s="1076"/>
      <c r="X54" s="1076"/>
      <c r="Y54" s="1076"/>
      <c r="Z54" s="1076"/>
      <c r="AA54" s="1077"/>
      <c r="AC54" s="221"/>
    </row>
    <row r="55" spans="2:29" x14ac:dyDescent="0.35">
      <c r="B55" s="1066"/>
      <c r="C55" s="1067"/>
      <c r="D55" s="1067"/>
      <c r="E55" s="1067"/>
      <c r="F55" s="1067"/>
      <c r="G55" s="1067"/>
      <c r="H55" s="1068"/>
      <c r="J55" s="1075"/>
      <c r="K55" s="1076"/>
      <c r="L55" s="1076"/>
      <c r="M55" s="1076"/>
      <c r="N55" s="1076"/>
      <c r="O55" s="1076"/>
      <c r="P55" s="1076"/>
      <c r="Q55" s="1076"/>
      <c r="R55" s="1076"/>
      <c r="S55" s="1076"/>
      <c r="T55" s="1076"/>
      <c r="U55" s="1076"/>
      <c r="V55" s="1076"/>
      <c r="W55" s="1076"/>
      <c r="X55" s="1076"/>
      <c r="Y55" s="1076"/>
      <c r="Z55" s="1076"/>
      <c r="AA55" s="1077"/>
      <c r="AC55" s="221"/>
    </row>
    <row r="56" spans="2:29" x14ac:dyDescent="0.35">
      <c r="B56" s="1066"/>
      <c r="C56" s="1067"/>
      <c r="D56" s="1067"/>
      <c r="E56" s="1067"/>
      <c r="F56" s="1067"/>
      <c r="G56" s="1067"/>
      <c r="H56" s="1068"/>
      <c r="J56" s="1075"/>
      <c r="K56" s="1076"/>
      <c r="L56" s="1076"/>
      <c r="M56" s="1076"/>
      <c r="N56" s="1076"/>
      <c r="O56" s="1076"/>
      <c r="P56" s="1076"/>
      <c r="Q56" s="1076"/>
      <c r="R56" s="1076"/>
      <c r="S56" s="1076"/>
      <c r="T56" s="1076"/>
      <c r="U56" s="1076"/>
      <c r="V56" s="1076"/>
      <c r="W56" s="1076"/>
      <c r="X56" s="1076"/>
      <c r="Y56" s="1076"/>
      <c r="Z56" s="1076"/>
      <c r="AA56" s="1077"/>
      <c r="AC56" s="221"/>
    </row>
    <row r="57" spans="2:29" ht="16" thickBot="1" x14ac:dyDescent="0.4">
      <c r="B57" s="1069"/>
      <c r="C57" s="1070"/>
      <c r="D57" s="1070"/>
      <c r="E57" s="1070"/>
      <c r="F57" s="1070"/>
      <c r="G57" s="1070"/>
      <c r="H57" s="1071"/>
      <c r="J57" s="1078"/>
      <c r="K57" s="1079"/>
      <c r="L57" s="1079"/>
      <c r="M57" s="1079"/>
      <c r="N57" s="1079"/>
      <c r="O57" s="1079"/>
      <c r="P57" s="1079"/>
      <c r="Q57" s="1079"/>
      <c r="R57" s="1079"/>
      <c r="S57" s="1079"/>
      <c r="T57" s="1079"/>
      <c r="U57" s="1079"/>
      <c r="V57" s="1079"/>
      <c r="W57" s="1079"/>
      <c r="X57" s="1079"/>
      <c r="Y57" s="1079"/>
      <c r="Z57" s="1079"/>
      <c r="AA57" s="1080"/>
      <c r="AC57" s="221"/>
    </row>
    <row r="58" spans="2:29" ht="16" thickBot="1" x14ac:dyDescent="0.4">
      <c r="J58" s="218"/>
      <c r="AC58" s="221"/>
    </row>
    <row r="59" spans="2:29" s="38" customFormat="1" ht="37.5" customHeight="1" thickBot="1" x14ac:dyDescent="0.4">
      <c r="B59" s="1035" t="s">
        <v>504</v>
      </c>
      <c r="C59" s="1036"/>
      <c r="D59" s="1036"/>
      <c r="E59" s="1036"/>
      <c r="F59" s="1036"/>
      <c r="G59" s="1036"/>
      <c r="H59" s="1037"/>
      <c r="J59" s="1093" t="s">
        <v>512</v>
      </c>
      <c r="K59" s="1094"/>
      <c r="L59" s="1094"/>
      <c r="M59" s="1094"/>
      <c r="N59" s="1094"/>
      <c r="O59" s="1094"/>
      <c r="P59" s="1094"/>
      <c r="Q59" s="1094"/>
      <c r="R59" s="1094"/>
      <c r="S59" s="1094"/>
      <c r="T59" s="1094"/>
      <c r="U59" s="1094"/>
      <c r="V59" s="1094"/>
      <c r="W59" s="1094"/>
      <c r="X59" s="1094"/>
      <c r="Y59" s="1094"/>
      <c r="Z59" s="1094"/>
      <c r="AA59" s="1095"/>
      <c r="AC59" s="207"/>
    </row>
    <row r="60" spans="2:29" x14ac:dyDescent="0.35">
      <c r="B60" s="1084"/>
      <c r="C60" s="1085"/>
      <c r="D60" s="1085"/>
      <c r="E60" s="1085"/>
      <c r="F60" s="1085"/>
      <c r="G60" s="1085"/>
      <c r="H60" s="1086"/>
      <c r="J60" s="1084"/>
      <c r="K60" s="1085"/>
      <c r="L60" s="1085"/>
      <c r="M60" s="1085"/>
      <c r="N60" s="1085"/>
      <c r="O60" s="1085"/>
      <c r="P60" s="1085"/>
      <c r="Q60" s="1085"/>
      <c r="R60" s="1085"/>
      <c r="S60" s="1085"/>
      <c r="T60" s="1085"/>
      <c r="U60" s="1085"/>
      <c r="V60" s="1085"/>
      <c r="W60" s="1085"/>
      <c r="X60" s="1085"/>
      <c r="Y60" s="1085"/>
      <c r="Z60" s="1085"/>
      <c r="AA60" s="1086"/>
      <c r="AC60" s="221"/>
    </row>
    <row r="61" spans="2:29" x14ac:dyDescent="0.35">
      <c r="B61" s="1087"/>
      <c r="C61" s="1088"/>
      <c r="D61" s="1088"/>
      <c r="E61" s="1088"/>
      <c r="F61" s="1088"/>
      <c r="G61" s="1088"/>
      <c r="H61" s="1089"/>
      <c r="J61" s="1087"/>
      <c r="K61" s="1088"/>
      <c r="L61" s="1088"/>
      <c r="M61" s="1088"/>
      <c r="N61" s="1088"/>
      <c r="O61" s="1088"/>
      <c r="P61" s="1088"/>
      <c r="Q61" s="1088"/>
      <c r="R61" s="1088"/>
      <c r="S61" s="1088"/>
      <c r="T61" s="1088"/>
      <c r="U61" s="1088"/>
      <c r="V61" s="1088"/>
      <c r="W61" s="1088"/>
      <c r="X61" s="1088"/>
      <c r="Y61" s="1088"/>
      <c r="Z61" s="1088"/>
      <c r="AA61" s="1089"/>
      <c r="AC61" s="221"/>
    </row>
    <row r="62" spans="2:29" x14ac:dyDescent="0.35">
      <c r="B62" s="1087"/>
      <c r="C62" s="1088"/>
      <c r="D62" s="1088"/>
      <c r="E62" s="1088"/>
      <c r="F62" s="1088"/>
      <c r="G62" s="1088"/>
      <c r="H62" s="1089"/>
      <c r="J62" s="1087"/>
      <c r="K62" s="1088"/>
      <c r="L62" s="1088"/>
      <c r="M62" s="1088"/>
      <c r="N62" s="1088"/>
      <c r="O62" s="1088"/>
      <c r="P62" s="1088"/>
      <c r="Q62" s="1088"/>
      <c r="R62" s="1088"/>
      <c r="S62" s="1088"/>
      <c r="T62" s="1088"/>
      <c r="U62" s="1088"/>
      <c r="V62" s="1088"/>
      <c r="W62" s="1088"/>
      <c r="X62" s="1088"/>
      <c r="Y62" s="1088"/>
      <c r="Z62" s="1088"/>
      <c r="AA62" s="1089"/>
      <c r="AC62" s="221"/>
    </row>
    <row r="63" spans="2:29" x14ac:dyDescent="0.35">
      <c r="B63" s="1087"/>
      <c r="C63" s="1088"/>
      <c r="D63" s="1088"/>
      <c r="E63" s="1088"/>
      <c r="F63" s="1088"/>
      <c r="G63" s="1088"/>
      <c r="H63" s="1089"/>
      <c r="J63" s="1087"/>
      <c r="K63" s="1088"/>
      <c r="L63" s="1088"/>
      <c r="M63" s="1088"/>
      <c r="N63" s="1088"/>
      <c r="O63" s="1088"/>
      <c r="P63" s="1088"/>
      <c r="Q63" s="1088"/>
      <c r="R63" s="1088"/>
      <c r="S63" s="1088"/>
      <c r="T63" s="1088"/>
      <c r="U63" s="1088"/>
      <c r="V63" s="1088"/>
      <c r="W63" s="1088"/>
      <c r="X63" s="1088"/>
      <c r="Y63" s="1088"/>
      <c r="Z63" s="1088"/>
      <c r="AA63" s="1089"/>
      <c r="AC63" s="221"/>
    </row>
    <row r="64" spans="2:29" x14ac:dyDescent="0.35">
      <c r="B64" s="1087"/>
      <c r="C64" s="1088"/>
      <c r="D64" s="1088"/>
      <c r="E64" s="1088"/>
      <c r="F64" s="1088"/>
      <c r="G64" s="1088"/>
      <c r="H64" s="1089"/>
      <c r="J64" s="1087"/>
      <c r="K64" s="1088"/>
      <c r="L64" s="1088"/>
      <c r="M64" s="1088"/>
      <c r="N64" s="1088"/>
      <c r="O64" s="1088"/>
      <c r="P64" s="1088"/>
      <c r="Q64" s="1088"/>
      <c r="R64" s="1088"/>
      <c r="S64" s="1088"/>
      <c r="T64" s="1088"/>
      <c r="U64" s="1088"/>
      <c r="V64" s="1088"/>
      <c r="W64" s="1088"/>
      <c r="X64" s="1088"/>
      <c r="Y64" s="1088"/>
      <c r="Z64" s="1088"/>
      <c r="AA64" s="1089"/>
      <c r="AC64" s="221"/>
    </row>
    <row r="65" spans="2:29" x14ac:dyDescent="0.35">
      <c r="B65" s="1087"/>
      <c r="C65" s="1088"/>
      <c r="D65" s="1088"/>
      <c r="E65" s="1088"/>
      <c r="F65" s="1088"/>
      <c r="G65" s="1088"/>
      <c r="H65" s="1089"/>
      <c r="J65" s="1087"/>
      <c r="K65" s="1088"/>
      <c r="L65" s="1088"/>
      <c r="M65" s="1088"/>
      <c r="N65" s="1088"/>
      <c r="O65" s="1088"/>
      <c r="P65" s="1088"/>
      <c r="Q65" s="1088"/>
      <c r="R65" s="1088"/>
      <c r="S65" s="1088"/>
      <c r="T65" s="1088"/>
      <c r="U65" s="1088"/>
      <c r="V65" s="1088"/>
      <c r="W65" s="1088"/>
      <c r="X65" s="1088"/>
      <c r="Y65" s="1088"/>
      <c r="Z65" s="1088"/>
      <c r="AA65" s="1089"/>
      <c r="AC65" s="221"/>
    </row>
    <row r="66" spans="2:29" x14ac:dyDescent="0.35">
      <c r="B66" s="1087"/>
      <c r="C66" s="1088"/>
      <c r="D66" s="1088"/>
      <c r="E66" s="1088"/>
      <c r="F66" s="1088"/>
      <c r="G66" s="1088"/>
      <c r="H66" s="1089"/>
      <c r="J66" s="1087"/>
      <c r="K66" s="1088"/>
      <c r="L66" s="1088"/>
      <c r="M66" s="1088"/>
      <c r="N66" s="1088"/>
      <c r="O66" s="1088"/>
      <c r="P66" s="1088"/>
      <c r="Q66" s="1088"/>
      <c r="R66" s="1088"/>
      <c r="S66" s="1088"/>
      <c r="T66" s="1088"/>
      <c r="U66" s="1088"/>
      <c r="V66" s="1088"/>
      <c r="W66" s="1088"/>
      <c r="X66" s="1088"/>
      <c r="Y66" s="1088"/>
      <c r="Z66" s="1088"/>
      <c r="AA66" s="1089"/>
      <c r="AC66" s="221"/>
    </row>
    <row r="67" spans="2:29" x14ac:dyDescent="0.35">
      <c r="B67" s="1087"/>
      <c r="C67" s="1088"/>
      <c r="D67" s="1088"/>
      <c r="E67" s="1088"/>
      <c r="F67" s="1088"/>
      <c r="G67" s="1088"/>
      <c r="H67" s="1089"/>
      <c r="J67" s="1087"/>
      <c r="K67" s="1088"/>
      <c r="L67" s="1088"/>
      <c r="M67" s="1088"/>
      <c r="N67" s="1088"/>
      <c r="O67" s="1088"/>
      <c r="P67" s="1088"/>
      <c r="Q67" s="1088"/>
      <c r="R67" s="1088"/>
      <c r="S67" s="1088"/>
      <c r="T67" s="1088"/>
      <c r="U67" s="1088"/>
      <c r="V67" s="1088"/>
      <c r="W67" s="1088"/>
      <c r="X67" s="1088"/>
      <c r="Y67" s="1088"/>
      <c r="Z67" s="1088"/>
      <c r="AA67" s="1089"/>
      <c r="AC67" s="221"/>
    </row>
    <row r="68" spans="2:29" x14ac:dyDescent="0.35">
      <c r="B68" s="1087"/>
      <c r="C68" s="1088"/>
      <c r="D68" s="1088"/>
      <c r="E68" s="1088"/>
      <c r="F68" s="1088"/>
      <c r="G68" s="1088"/>
      <c r="H68" s="1089"/>
      <c r="J68" s="1087"/>
      <c r="K68" s="1088"/>
      <c r="L68" s="1088"/>
      <c r="M68" s="1088"/>
      <c r="N68" s="1088"/>
      <c r="O68" s="1088"/>
      <c r="P68" s="1088"/>
      <c r="Q68" s="1088"/>
      <c r="R68" s="1088"/>
      <c r="S68" s="1088"/>
      <c r="T68" s="1088"/>
      <c r="U68" s="1088"/>
      <c r="V68" s="1088"/>
      <c r="W68" s="1088"/>
      <c r="X68" s="1088"/>
      <c r="Y68" s="1088"/>
      <c r="Z68" s="1088"/>
      <c r="AA68" s="1089"/>
      <c r="AC68" s="221"/>
    </row>
    <row r="69" spans="2:29" x14ac:dyDescent="0.35">
      <c r="B69" s="1087"/>
      <c r="C69" s="1088"/>
      <c r="D69" s="1088"/>
      <c r="E69" s="1088"/>
      <c r="F69" s="1088"/>
      <c r="G69" s="1088"/>
      <c r="H69" s="1089"/>
      <c r="J69" s="1087"/>
      <c r="K69" s="1088"/>
      <c r="L69" s="1088"/>
      <c r="M69" s="1088"/>
      <c r="N69" s="1088"/>
      <c r="O69" s="1088"/>
      <c r="P69" s="1088"/>
      <c r="Q69" s="1088"/>
      <c r="R69" s="1088"/>
      <c r="S69" s="1088"/>
      <c r="T69" s="1088"/>
      <c r="U69" s="1088"/>
      <c r="V69" s="1088"/>
      <c r="W69" s="1088"/>
      <c r="X69" s="1088"/>
      <c r="Y69" s="1088"/>
      <c r="Z69" s="1088"/>
      <c r="AA69" s="1089"/>
      <c r="AC69" s="221"/>
    </row>
    <row r="70" spans="2:29" x14ac:dyDescent="0.35">
      <c r="B70" s="1087"/>
      <c r="C70" s="1088"/>
      <c r="D70" s="1088"/>
      <c r="E70" s="1088"/>
      <c r="F70" s="1088"/>
      <c r="G70" s="1088"/>
      <c r="H70" s="1089"/>
      <c r="J70" s="1087"/>
      <c r="K70" s="1088"/>
      <c r="L70" s="1088"/>
      <c r="M70" s="1088"/>
      <c r="N70" s="1088"/>
      <c r="O70" s="1088"/>
      <c r="P70" s="1088"/>
      <c r="Q70" s="1088"/>
      <c r="R70" s="1088"/>
      <c r="S70" s="1088"/>
      <c r="T70" s="1088"/>
      <c r="U70" s="1088"/>
      <c r="V70" s="1088"/>
      <c r="W70" s="1088"/>
      <c r="X70" s="1088"/>
      <c r="Y70" s="1088"/>
      <c r="Z70" s="1088"/>
      <c r="AA70" s="1089"/>
      <c r="AC70" s="221"/>
    </row>
    <row r="71" spans="2:29" x14ac:dyDescent="0.35">
      <c r="B71" s="1087"/>
      <c r="C71" s="1088"/>
      <c r="D71" s="1088"/>
      <c r="E71" s="1088"/>
      <c r="F71" s="1088"/>
      <c r="G71" s="1088"/>
      <c r="H71" s="1089"/>
      <c r="J71" s="1087"/>
      <c r="K71" s="1088"/>
      <c r="L71" s="1088"/>
      <c r="M71" s="1088"/>
      <c r="N71" s="1088"/>
      <c r="O71" s="1088"/>
      <c r="P71" s="1088"/>
      <c r="Q71" s="1088"/>
      <c r="R71" s="1088"/>
      <c r="S71" s="1088"/>
      <c r="T71" s="1088"/>
      <c r="U71" s="1088"/>
      <c r="V71" s="1088"/>
      <c r="W71" s="1088"/>
      <c r="X71" s="1088"/>
      <c r="Y71" s="1088"/>
      <c r="Z71" s="1088"/>
      <c r="AA71" s="1089"/>
      <c r="AC71" s="221"/>
    </row>
    <row r="72" spans="2:29" x14ac:dyDescent="0.35">
      <c r="B72" s="1087"/>
      <c r="C72" s="1088"/>
      <c r="D72" s="1088"/>
      <c r="E72" s="1088"/>
      <c r="F72" s="1088"/>
      <c r="G72" s="1088"/>
      <c r="H72" s="1089"/>
      <c r="J72" s="1087"/>
      <c r="K72" s="1088"/>
      <c r="L72" s="1088"/>
      <c r="M72" s="1088"/>
      <c r="N72" s="1088"/>
      <c r="O72" s="1088"/>
      <c r="P72" s="1088"/>
      <c r="Q72" s="1088"/>
      <c r="R72" s="1088"/>
      <c r="S72" s="1088"/>
      <c r="T72" s="1088"/>
      <c r="U72" s="1088"/>
      <c r="V72" s="1088"/>
      <c r="W72" s="1088"/>
      <c r="X72" s="1088"/>
      <c r="Y72" s="1088"/>
      <c r="Z72" s="1088"/>
      <c r="AA72" s="1089"/>
      <c r="AC72" s="221"/>
    </row>
    <row r="73" spans="2:29" x14ac:dyDescent="0.35">
      <c r="B73" s="1087"/>
      <c r="C73" s="1088"/>
      <c r="D73" s="1088"/>
      <c r="E73" s="1088"/>
      <c r="F73" s="1088"/>
      <c r="G73" s="1088"/>
      <c r="H73" s="1089"/>
      <c r="J73" s="1087"/>
      <c r="K73" s="1088"/>
      <c r="L73" s="1088"/>
      <c r="M73" s="1088"/>
      <c r="N73" s="1088"/>
      <c r="O73" s="1088"/>
      <c r="P73" s="1088"/>
      <c r="Q73" s="1088"/>
      <c r="R73" s="1088"/>
      <c r="S73" s="1088"/>
      <c r="T73" s="1088"/>
      <c r="U73" s="1088"/>
      <c r="V73" s="1088"/>
      <c r="W73" s="1088"/>
      <c r="X73" s="1088"/>
      <c r="Y73" s="1088"/>
      <c r="Z73" s="1088"/>
      <c r="AA73" s="1089"/>
      <c r="AC73" s="221"/>
    </row>
    <row r="74" spans="2:29" x14ac:dyDescent="0.35">
      <c r="B74" s="1087"/>
      <c r="C74" s="1088"/>
      <c r="D74" s="1088"/>
      <c r="E74" s="1088"/>
      <c r="F74" s="1088"/>
      <c r="G74" s="1088"/>
      <c r="H74" s="1089"/>
      <c r="J74" s="1087"/>
      <c r="K74" s="1088"/>
      <c r="L74" s="1088"/>
      <c r="M74" s="1088"/>
      <c r="N74" s="1088"/>
      <c r="O74" s="1088"/>
      <c r="P74" s="1088"/>
      <c r="Q74" s="1088"/>
      <c r="R74" s="1088"/>
      <c r="S74" s="1088"/>
      <c r="T74" s="1088"/>
      <c r="U74" s="1088"/>
      <c r="V74" s="1088"/>
      <c r="W74" s="1088"/>
      <c r="X74" s="1088"/>
      <c r="Y74" s="1088"/>
      <c r="Z74" s="1088"/>
      <c r="AA74" s="1089"/>
      <c r="AC74" s="221"/>
    </row>
    <row r="75" spans="2:29" x14ac:dyDescent="0.35">
      <c r="B75" s="1087"/>
      <c r="C75" s="1088"/>
      <c r="D75" s="1088"/>
      <c r="E75" s="1088"/>
      <c r="F75" s="1088"/>
      <c r="G75" s="1088"/>
      <c r="H75" s="1089"/>
      <c r="J75" s="1087"/>
      <c r="K75" s="1088"/>
      <c r="L75" s="1088"/>
      <c r="M75" s="1088"/>
      <c r="N75" s="1088"/>
      <c r="O75" s="1088"/>
      <c r="P75" s="1088"/>
      <c r="Q75" s="1088"/>
      <c r="R75" s="1088"/>
      <c r="S75" s="1088"/>
      <c r="T75" s="1088"/>
      <c r="U75" s="1088"/>
      <c r="V75" s="1088"/>
      <c r="W75" s="1088"/>
      <c r="X75" s="1088"/>
      <c r="Y75" s="1088"/>
      <c r="Z75" s="1088"/>
      <c r="AA75" s="1089"/>
      <c r="AC75" s="221"/>
    </row>
    <row r="76" spans="2:29" x14ac:dyDescent="0.35">
      <c r="B76" s="1087"/>
      <c r="C76" s="1088"/>
      <c r="D76" s="1088"/>
      <c r="E76" s="1088"/>
      <c r="F76" s="1088"/>
      <c r="G76" s="1088"/>
      <c r="H76" s="1089"/>
      <c r="J76" s="1087"/>
      <c r="K76" s="1088"/>
      <c r="L76" s="1088"/>
      <c r="M76" s="1088"/>
      <c r="N76" s="1088"/>
      <c r="O76" s="1088"/>
      <c r="P76" s="1088"/>
      <c r="Q76" s="1088"/>
      <c r="R76" s="1088"/>
      <c r="S76" s="1088"/>
      <c r="T76" s="1088"/>
      <c r="U76" s="1088"/>
      <c r="V76" s="1088"/>
      <c r="W76" s="1088"/>
      <c r="X76" s="1088"/>
      <c r="Y76" s="1088"/>
      <c r="Z76" s="1088"/>
      <c r="AA76" s="1089"/>
      <c r="AC76" s="221"/>
    </row>
    <row r="77" spans="2:29" x14ac:dyDescent="0.35">
      <c r="B77" s="1087"/>
      <c r="C77" s="1088"/>
      <c r="D77" s="1088"/>
      <c r="E77" s="1088"/>
      <c r="F77" s="1088"/>
      <c r="G77" s="1088"/>
      <c r="H77" s="1089"/>
      <c r="J77" s="1087"/>
      <c r="K77" s="1088"/>
      <c r="L77" s="1088"/>
      <c r="M77" s="1088"/>
      <c r="N77" s="1088"/>
      <c r="O77" s="1088"/>
      <c r="P77" s="1088"/>
      <c r="Q77" s="1088"/>
      <c r="R77" s="1088"/>
      <c r="S77" s="1088"/>
      <c r="T77" s="1088"/>
      <c r="U77" s="1088"/>
      <c r="V77" s="1088"/>
      <c r="W77" s="1088"/>
      <c r="X77" s="1088"/>
      <c r="Y77" s="1088"/>
      <c r="Z77" s="1088"/>
      <c r="AA77" s="1089"/>
      <c r="AC77" s="221"/>
    </row>
    <row r="78" spans="2:29" x14ac:dyDescent="0.35">
      <c r="B78" s="1087"/>
      <c r="C78" s="1088"/>
      <c r="D78" s="1088"/>
      <c r="E78" s="1088"/>
      <c r="F78" s="1088"/>
      <c r="G78" s="1088"/>
      <c r="H78" s="1089"/>
      <c r="J78" s="1087"/>
      <c r="K78" s="1088"/>
      <c r="L78" s="1088"/>
      <c r="M78" s="1088"/>
      <c r="N78" s="1088"/>
      <c r="O78" s="1088"/>
      <c r="P78" s="1088"/>
      <c r="Q78" s="1088"/>
      <c r="R78" s="1088"/>
      <c r="S78" s="1088"/>
      <c r="T78" s="1088"/>
      <c r="U78" s="1088"/>
      <c r="V78" s="1088"/>
      <c r="W78" s="1088"/>
      <c r="X78" s="1088"/>
      <c r="Y78" s="1088"/>
      <c r="Z78" s="1088"/>
      <c r="AA78" s="1089"/>
      <c r="AC78" s="221"/>
    </row>
    <row r="79" spans="2:29" x14ac:dyDescent="0.35">
      <c r="B79" s="1087"/>
      <c r="C79" s="1088"/>
      <c r="D79" s="1088"/>
      <c r="E79" s="1088"/>
      <c r="F79" s="1088"/>
      <c r="G79" s="1088"/>
      <c r="H79" s="1089"/>
      <c r="J79" s="1087"/>
      <c r="K79" s="1088"/>
      <c r="L79" s="1088"/>
      <c r="M79" s="1088"/>
      <c r="N79" s="1088"/>
      <c r="O79" s="1088"/>
      <c r="P79" s="1088"/>
      <c r="Q79" s="1088"/>
      <c r="R79" s="1088"/>
      <c r="S79" s="1088"/>
      <c r="T79" s="1088"/>
      <c r="U79" s="1088"/>
      <c r="V79" s="1088"/>
      <c r="W79" s="1088"/>
      <c r="X79" s="1088"/>
      <c r="Y79" s="1088"/>
      <c r="Z79" s="1088"/>
      <c r="AA79" s="1089"/>
      <c r="AC79" s="221"/>
    </row>
    <row r="80" spans="2:29" x14ac:dyDescent="0.35">
      <c r="B80" s="1087"/>
      <c r="C80" s="1088"/>
      <c r="D80" s="1088"/>
      <c r="E80" s="1088"/>
      <c r="F80" s="1088"/>
      <c r="G80" s="1088"/>
      <c r="H80" s="1089"/>
      <c r="J80" s="1087"/>
      <c r="K80" s="1088"/>
      <c r="L80" s="1088"/>
      <c r="M80" s="1088"/>
      <c r="N80" s="1088"/>
      <c r="O80" s="1088"/>
      <c r="P80" s="1088"/>
      <c r="Q80" s="1088"/>
      <c r="R80" s="1088"/>
      <c r="S80" s="1088"/>
      <c r="T80" s="1088"/>
      <c r="U80" s="1088"/>
      <c r="V80" s="1088"/>
      <c r="W80" s="1088"/>
      <c r="X80" s="1088"/>
      <c r="Y80" s="1088"/>
      <c r="Z80" s="1088"/>
      <c r="AA80" s="1089"/>
      <c r="AC80" s="221"/>
    </row>
    <row r="81" spans="2:29" ht="16" thickBot="1" x14ac:dyDescent="0.4">
      <c r="B81" s="1090"/>
      <c r="C81" s="1091"/>
      <c r="D81" s="1091"/>
      <c r="E81" s="1091"/>
      <c r="F81" s="1091"/>
      <c r="G81" s="1091"/>
      <c r="H81" s="1092"/>
      <c r="J81" s="1090"/>
      <c r="K81" s="1091"/>
      <c r="L81" s="1091"/>
      <c r="M81" s="1091"/>
      <c r="N81" s="1091"/>
      <c r="O81" s="1091"/>
      <c r="P81" s="1091"/>
      <c r="Q81" s="1091"/>
      <c r="R81" s="1091"/>
      <c r="S81" s="1091"/>
      <c r="T81" s="1091"/>
      <c r="U81" s="1091"/>
      <c r="V81" s="1091"/>
      <c r="W81" s="1091"/>
      <c r="X81" s="1091"/>
      <c r="Y81" s="1091"/>
      <c r="Z81" s="1091"/>
      <c r="AA81" s="1092"/>
      <c r="AC81" s="221"/>
    </row>
    <row r="82" spans="2:29" ht="16" thickBot="1" x14ac:dyDescent="0.4">
      <c r="B82" s="225"/>
      <c r="C82" s="225"/>
      <c r="D82" s="225"/>
      <c r="J82" s="218"/>
      <c r="AC82" s="221"/>
    </row>
    <row r="83" spans="2:29" s="30" customFormat="1" ht="16" thickBot="1" x14ac:dyDescent="0.4">
      <c r="B83" s="1035" t="s">
        <v>295</v>
      </c>
      <c r="C83" s="1036"/>
      <c r="D83" s="1036"/>
      <c r="E83" s="1036"/>
      <c r="F83" s="1036"/>
      <c r="G83" s="1036"/>
      <c r="H83" s="1037"/>
      <c r="J83" s="1035" t="s">
        <v>296</v>
      </c>
      <c r="K83" s="1036"/>
      <c r="L83" s="1036"/>
      <c r="M83" s="1036"/>
      <c r="N83" s="1036"/>
      <c r="O83" s="1036"/>
      <c r="P83" s="1036"/>
      <c r="Q83" s="1036"/>
      <c r="R83" s="1036"/>
      <c r="S83" s="1036"/>
      <c r="T83" s="1036"/>
      <c r="U83" s="1036"/>
      <c r="V83" s="1036"/>
      <c r="W83" s="1036"/>
      <c r="X83" s="1036"/>
      <c r="Y83" s="1036"/>
      <c r="Z83" s="1036"/>
      <c r="AA83" s="1037"/>
      <c r="AC83" s="206"/>
    </row>
    <row r="84" spans="2:29" x14ac:dyDescent="0.35">
      <c r="B84" s="1084"/>
      <c r="C84" s="1085"/>
      <c r="D84" s="1085"/>
      <c r="E84" s="1085"/>
      <c r="F84" s="1085"/>
      <c r="G84" s="1085"/>
      <c r="H84" s="1086"/>
      <c r="J84" s="1081"/>
      <c r="K84" s="1082"/>
      <c r="L84" s="1082"/>
      <c r="M84" s="1082"/>
      <c r="N84" s="1082"/>
      <c r="O84" s="1082"/>
      <c r="P84" s="1082"/>
      <c r="Q84" s="1082"/>
      <c r="R84" s="1082"/>
      <c r="S84" s="1082"/>
      <c r="T84" s="1082"/>
      <c r="U84" s="1082"/>
      <c r="V84" s="1082"/>
      <c r="W84" s="1082"/>
      <c r="X84" s="1082"/>
      <c r="Y84" s="1082"/>
      <c r="Z84" s="1082"/>
      <c r="AA84" s="1083"/>
      <c r="AC84" s="221"/>
    </row>
    <row r="85" spans="2:29" x14ac:dyDescent="0.35">
      <c r="B85" s="1087"/>
      <c r="C85" s="1088"/>
      <c r="D85" s="1088"/>
      <c r="E85" s="1088"/>
      <c r="F85" s="1088"/>
      <c r="G85" s="1088"/>
      <c r="H85" s="1089"/>
      <c r="J85" s="1066"/>
      <c r="K85" s="1067"/>
      <c r="L85" s="1067"/>
      <c r="M85" s="1067"/>
      <c r="N85" s="1067"/>
      <c r="O85" s="1067"/>
      <c r="P85" s="1067"/>
      <c r="Q85" s="1067"/>
      <c r="R85" s="1067"/>
      <c r="S85" s="1067"/>
      <c r="T85" s="1067"/>
      <c r="U85" s="1067"/>
      <c r="V85" s="1067"/>
      <c r="W85" s="1067"/>
      <c r="X85" s="1067"/>
      <c r="Y85" s="1067"/>
      <c r="Z85" s="1067"/>
      <c r="AA85" s="1068"/>
      <c r="AC85" s="221"/>
    </row>
    <row r="86" spans="2:29" x14ac:dyDescent="0.35">
      <c r="B86" s="1087"/>
      <c r="C86" s="1088"/>
      <c r="D86" s="1088"/>
      <c r="E86" s="1088"/>
      <c r="F86" s="1088"/>
      <c r="G86" s="1088"/>
      <c r="H86" s="1089"/>
      <c r="J86" s="1066"/>
      <c r="K86" s="1067"/>
      <c r="L86" s="1067"/>
      <c r="M86" s="1067"/>
      <c r="N86" s="1067"/>
      <c r="O86" s="1067"/>
      <c r="P86" s="1067"/>
      <c r="Q86" s="1067"/>
      <c r="R86" s="1067"/>
      <c r="S86" s="1067"/>
      <c r="T86" s="1067"/>
      <c r="U86" s="1067"/>
      <c r="V86" s="1067"/>
      <c r="W86" s="1067"/>
      <c r="X86" s="1067"/>
      <c r="Y86" s="1067"/>
      <c r="Z86" s="1067"/>
      <c r="AA86" s="1068"/>
      <c r="AC86" s="221"/>
    </row>
    <row r="87" spans="2:29" x14ac:dyDescent="0.35">
      <c r="B87" s="1087"/>
      <c r="C87" s="1088"/>
      <c r="D87" s="1088"/>
      <c r="E87" s="1088"/>
      <c r="F87" s="1088"/>
      <c r="G87" s="1088"/>
      <c r="H87" s="1089"/>
      <c r="J87" s="1066"/>
      <c r="K87" s="1067"/>
      <c r="L87" s="1067"/>
      <c r="M87" s="1067"/>
      <c r="N87" s="1067"/>
      <c r="O87" s="1067"/>
      <c r="P87" s="1067"/>
      <c r="Q87" s="1067"/>
      <c r="R87" s="1067"/>
      <c r="S87" s="1067"/>
      <c r="T87" s="1067"/>
      <c r="U87" s="1067"/>
      <c r="V87" s="1067"/>
      <c r="W87" s="1067"/>
      <c r="X87" s="1067"/>
      <c r="Y87" s="1067"/>
      <c r="Z87" s="1067"/>
      <c r="AA87" s="1068"/>
      <c r="AC87" s="221"/>
    </row>
    <row r="88" spans="2:29" x14ac:dyDescent="0.35">
      <c r="B88" s="1087"/>
      <c r="C88" s="1088"/>
      <c r="D88" s="1088"/>
      <c r="E88" s="1088"/>
      <c r="F88" s="1088"/>
      <c r="G88" s="1088"/>
      <c r="H88" s="1089"/>
      <c r="J88" s="1066"/>
      <c r="K88" s="1067"/>
      <c r="L88" s="1067"/>
      <c r="M88" s="1067"/>
      <c r="N88" s="1067"/>
      <c r="O88" s="1067"/>
      <c r="P88" s="1067"/>
      <c r="Q88" s="1067"/>
      <c r="R88" s="1067"/>
      <c r="S88" s="1067"/>
      <c r="T88" s="1067"/>
      <c r="U88" s="1067"/>
      <c r="V88" s="1067"/>
      <c r="W88" s="1067"/>
      <c r="X88" s="1067"/>
      <c r="Y88" s="1067"/>
      <c r="Z88" s="1067"/>
      <c r="AA88" s="1068"/>
      <c r="AC88" s="221"/>
    </row>
    <row r="89" spans="2:29" x14ac:dyDescent="0.35">
      <c r="B89" s="1087"/>
      <c r="C89" s="1088"/>
      <c r="D89" s="1088"/>
      <c r="E89" s="1088"/>
      <c r="F89" s="1088"/>
      <c r="G89" s="1088"/>
      <c r="H89" s="1089"/>
      <c r="J89" s="1066"/>
      <c r="K89" s="1067"/>
      <c r="L89" s="1067"/>
      <c r="M89" s="1067"/>
      <c r="N89" s="1067"/>
      <c r="O89" s="1067"/>
      <c r="P89" s="1067"/>
      <c r="Q89" s="1067"/>
      <c r="R89" s="1067"/>
      <c r="S89" s="1067"/>
      <c r="T89" s="1067"/>
      <c r="U89" s="1067"/>
      <c r="V89" s="1067"/>
      <c r="W89" s="1067"/>
      <c r="X89" s="1067"/>
      <c r="Y89" s="1067"/>
      <c r="Z89" s="1067"/>
      <c r="AA89" s="1068"/>
      <c r="AC89" s="221"/>
    </row>
    <row r="90" spans="2:29" x14ac:dyDescent="0.35">
      <c r="B90" s="1087"/>
      <c r="C90" s="1088"/>
      <c r="D90" s="1088"/>
      <c r="E90" s="1088"/>
      <c r="F90" s="1088"/>
      <c r="G90" s="1088"/>
      <c r="H90" s="1089"/>
      <c r="J90" s="1066"/>
      <c r="K90" s="1067"/>
      <c r="L90" s="1067"/>
      <c r="M90" s="1067"/>
      <c r="N90" s="1067"/>
      <c r="O90" s="1067"/>
      <c r="P90" s="1067"/>
      <c r="Q90" s="1067"/>
      <c r="R90" s="1067"/>
      <c r="S90" s="1067"/>
      <c r="T90" s="1067"/>
      <c r="U90" s="1067"/>
      <c r="V90" s="1067"/>
      <c r="W90" s="1067"/>
      <c r="X90" s="1067"/>
      <c r="Y90" s="1067"/>
      <c r="Z90" s="1067"/>
      <c r="AA90" s="1068"/>
      <c r="AC90" s="221"/>
    </row>
    <row r="91" spans="2:29" x14ac:dyDescent="0.35">
      <c r="B91" s="1087"/>
      <c r="C91" s="1088"/>
      <c r="D91" s="1088"/>
      <c r="E91" s="1088"/>
      <c r="F91" s="1088"/>
      <c r="G91" s="1088"/>
      <c r="H91" s="1089"/>
      <c r="J91" s="1066"/>
      <c r="K91" s="1067"/>
      <c r="L91" s="1067"/>
      <c r="M91" s="1067"/>
      <c r="N91" s="1067"/>
      <c r="O91" s="1067"/>
      <c r="P91" s="1067"/>
      <c r="Q91" s="1067"/>
      <c r="R91" s="1067"/>
      <c r="S91" s="1067"/>
      <c r="T91" s="1067"/>
      <c r="U91" s="1067"/>
      <c r="V91" s="1067"/>
      <c r="W91" s="1067"/>
      <c r="X91" s="1067"/>
      <c r="Y91" s="1067"/>
      <c r="Z91" s="1067"/>
      <c r="AA91" s="1068"/>
      <c r="AC91" s="221"/>
    </row>
    <row r="92" spans="2:29" x14ac:dyDescent="0.35">
      <c r="B92" s="1087"/>
      <c r="C92" s="1088"/>
      <c r="D92" s="1088"/>
      <c r="E92" s="1088"/>
      <c r="F92" s="1088"/>
      <c r="G92" s="1088"/>
      <c r="H92" s="1089"/>
      <c r="J92" s="1066"/>
      <c r="K92" s="1067"/>
      <c r="L92" s="1067"/>
      <c r="M92" s="1067"/>
      <c r="N92" s="1067"/>
      <c r="O92" s="1067"/>
      <c r="P92" s="1067"/>
      <c r="Q92" s="1067"/>
      <c r="R92" s="1067"/>
      <c r="S92" s="1067"/>
      <c r="T92" s="1067"/>
      <c r="U92" s="1067"/>
      <c r="V92" s="1067"/>
      <c r="W92" s="1067"/>
      <c r="X92" s="1067"/>
      <c r="Y92" s="1067"/>
      <c r="Z92" s="1067"/>
      <c r="AA92" s="1068"/>
      <c r="AC92" s="221"/>
    </row>
    <row r="93" spans="2:29" x14ac:dyDescent="0.35">
      <c r="B93" s="1087"/>
      <c r="C93" s="1088"/>
      <c r="D93" s="1088"/>
      <c r="E93" s="1088"/>
      <c r="F93" s="1088"/>
      <c r="G93" s="1088"/>
      <c r="H93" s="1089"/>
      <c r="J93" s="1066"/>
      <c r="K93" s="1067"/>
      <c r="L93" s="1067"/>
      <c r="M93" s="1067"/>
      <c r="N93" s="1067"/>
      <c r="O93" s="1067"/>
      <c r="P93" s="1067"/>
      <c r="Q93" s="1067"/>
      <c r="R93" s="1067"/>
      <c r="S93" s="1067"/>
      <c r="T93" s="1067"/>
      <c r="U93" s="1067"/>
      <c r="V93" s="1067"/>
      <c r="W93" s="1067"/>
      <c r="X93" s="1067"/>
      <c r="Y93" s="1067"/>
      <c r="Z93" s="1067"/>
      <c r="AA93" s="1068"/>
      <c r="AC93" s="221"/>
    </row>
    <row r="94" spans="2:29" x14ac:dyDescent="0.35">
      <c r="B94" s="1087"/>
      <c r="C94" s="1088"/>
      <c r="D94" s="1088"/>
      <c r="E94" s="1088"/>
      <c r="F94" s="1088"/>
      <c r="G94" s="1088"/>
      <c r="H94" s="1089"/>
      <c r="J94" s="1066"/>
      <c r="K94" s="1067"/>
      <c r="L94" s="1067"/>
      <c r="M94" s="1067"/>
      <c r="N94" s="1067"/>
      <c r="O94" s="1067"/>
      <c r="P94" s="1067"/>
      <c r="Q94" s="1067"/>
      <c r="R94" s="1067"/>
      <c r="S94" s="1067"/>
      <c r="T94" s="1067"/>
      <c r="U94" s="1067"/>
      <c r="V94" s="1067"/>
      <c r="W94" s="1067"/>
      <c r="X94" s="1067"/>
      <c r="Y94" s="1067"/>
      <c r="Z94" s="1067"/>
      <c r="AA94" s="1068"/>
      <c r="AC94" s="221"/>
    </row>
    <row r="95" spans="2:29" x14ac:dyDescent="0.35">
      <c r="B95" s="1087"/>
      <c r="C95" s="1088"/>
      <c r="D95" s="1088"/>
      <c r="E95" s="1088"/>
      <c r="F95" s="1088"/>
      <c r="G95" s="1088"/>
      <c r="H95" s="1089"/>
      <c r="J95" s="1066"/>
      <c r="K95" s="1067"/>
      <c r="L95" s="1067"/>
      <c r="M95" s="1067"/>
      <c r="N95" s="1067"/>
      <c r="O95" s="1067"/>
      <c r="P95" s="1067"/>
      <c r="Q95" s="1067"/>
      <c r="R95" s="1067"/>
      <c r="S95" s="1067"/>
      <c r="T95" s="1067"/>
      <c r="U95" s="1067"/>
      <c r="V95" s="1067"/>
      <c r="W95" s="1067"/>
      <c r="X95" s="1067"/>
      <c r="Y95" s="1067"/>
      <c r="Z95" s="1067"/>
      <c r="AA95" s="1068"/>
      <c r="AC95" s="221"/>
    </row>
    <row r="96" spans="2:29" x14ac:dyDescent="0.35">
      <c r="B96" s="1087"/>
      <c r="C96" s="1088"/>
      <c r="D96" s="1088"/>
      <c r="E96" s="1088"/>
      <c r="F96" s="1088"/>
      <c r="G96" s="1088"/>
      <c r="H96" s="1089"/>
      <c r="J96" s="1066"/>
      <c r="K96" s="1067"/>
      <c r="L96" s="1067"/>
      <c r="M96" s="1067"/>
      <c r="N96" s="1067"/>
      <c r="O96" s="1067"/>
      <c r="P96" s="1067"/>
      <c r="Q96" s="1067"/>
      <c r="R96" s="1067"/>
      <c r="S96" s="1067"/>
      <c r="T96" s="1067"/>
      <c r="U96" s="1067"/>
      <c r="V96" s="1067"/>
      <c r="W96" s="1067"/>
      <c r="X96" s="1067"/>
      <c r="Y96" s="1067"/>
      <c r="Z96" s="1067"/>
      <c r="AA96" s="1068"/>
      <c r="AC96" s="221"/>
    </row>
    <row r="97" spans="2:29" x14ac:dyDescent="0.35">
      <c r="B97" s="1087"/>
      <c r="C97" s="1088"/>
      <c r="D97" s="1088"/>
      <c r="E97" s="1088"/>
      <c r="F97" s="1088"/>
      <c r="G97" s="1088"/>
      <c r="H97" s="1089"/>
      <c r="J97" s="1066"/>
      <c r="K97" s="1067"/>
      <c r="L97" s="1067"/>
      <c r="M97" s="1067"/>
      <c r="N97" s="1067"/>
      <c r="O97" s="1067"/>
      <c r="P97" s="1067"/>
      <c r="Q97" s="1067"/>
      <c r="R97" s="1067"/>
      <c r="S97" s="1067"/>
      <c r="T97" s="1067"/>
      <c r="U97" s="1067"/>
      <c r="V97" s="1067"/>
      <c r="W97" s="1067"/>
      <c r="X97" s="1067"/>
      <c r="Y97" s="1067"/>
      <c r="Z97" s="1067"/>
      <c r="AA97" s="1068"/>
      <c r="AC97" s="221"/>
    </row>
    <row r="98" spans="2:29" x14ac:dyDescent="0.35">
      <c r="B98" s="1087"/>
      <c r="C98" s="1088"/>
      <c r="D98" s="1088"/>
      <c r="E98" s="1088"/>
      <c r="F98" s="1088"/>
      <c r="G98" s="1088"/>
      <c r="H98" s="1089"/>
      <c r="J98" s="1066"/>
      <c r="K98" s="1067"/>
      <c r="L98" s="1067"/>
      <c r="M98" s="1067"/>
      <c r="N98" s="1067"/>
      <c r="O98" s="1067"/>
      <c r="P98" s="1067"/>
      <c r="Q98" s="1067"/>
      <c r="R98" s="1067"/>
      <c r="S98" s="1067"/>
      <c r="T98" s="1067"/>
      <c r="U98" s="1067"/>
      <c r="V98" s="1067"/>
      <c r="W98" s="1067"/>
      <c r="X98" s="1067"/>
      <c r="Y98" s="1067"/>
      <c r="Z98" s="1067"/>
      <c r="AA98" s="1068"/>
      <c r="AC98" s="221"/>
    </row>
    <row r="99" spans="2:29" x14ac:dyDescent="0.35">
      <c r="B99" s="1087"/>
      <c r="C99" s="1088"/>
      <c r="D99" s="1088"/>
      <c r="E99" s="1088"/>
      <c r="F99" s="1088"/>
      <c r="G99" s="1088"/>
      <c r="H99" s="1089"/>
      <c r="J99" s="1066"/>
      <c r="K99" s="1067"/>
      <c r="L99" s="1067"/>
      <c r="M99" s="1067"/>
      <c r="N99" s="1067"/>
      <c r="O99" s="1067"/>
      <c r="P99" s="1067"/>
      <c r="Q99" s="1067"/>
      <c r="R99" s="1067"/>
      <c r="S99" s="1067"/>
      <c r="T99" s="1067"/>
      <c r="U99" s="1067"/>
      <c r="V99" s="1067"/>
      <c r="W99" s="1067"/>
      <c r="X99" s="1067"/>
      <c r="Y99" s="1067"/>
      <c r="Z99" s="1067"/>
      <c r="AA99" s="1068"/>
      <c r="AC99" s="221"/>
    </row>
    <row r="100" spans="2:29" x14ac:dyDescent="0.35">
      <c r="B100" s="1087"/>
      <c r="C100" s="1088"/>
      <c r="D100" s="1088"/>
      <c r="E100" s="1088"/>
      <c r="F100" s="1088"/>
      <c r="G100" s="1088"/>
      <c r="H100" s="1089"/>
      <c r="J100" s="1066"/>
      <c r="K100" s="1067"/>
      <c r="L100" s="1067"/>
      <c r="M100" s="1067"/>
      <c r="N100" s="1067"/>
      <c r="O100" s="1067"/>
      <c r="P100" s="1067"/>
      <c r="Q100" s="1067"/>
      <c r="R100" s="1067"/>
      <c r="S100" s="1067"/>
      <c r="T100" s="1067"/>
      <c r="U100" s="1067"/>
      <c r="V100" s="1067"/>
      <c r="W100" s="1067"/>
      <c r="X100" s="1067"/>
      <c r="Y100" s="1067"/>
      <c r="Z100" s="1067"/>
      <c r="AA100" s="1068"/>
      <c r="AC100" s="221"/>
    </row>
    <row r="101" spans="2:29" x14ac:dyDescent="0.35">
      <c r="B101" s="1087"/>
      <c r="C101" s="1088"/>
      <c r="D101" s="1088"/>
      <c r="E101" s="1088"/>
      <c r="F101" s="1088"/>
      <c r="G101" s="1088"/>
      <c r="H101" s="1089"/>
      <c r="J101" s="1066"/>
      <c r="K101" s="1067"/>
      <c r="L101" s="1067"/>
      <c r="M101" s="1067"/>
      <c r="N101" s="1067"/>
      <c r="O101" s="1067"/>
      <c r="P101" s="1067"/>
      <c r="Q101" s="1067"/>
      <c r="R101" s="1067"/>
      <c r="S101" s="1067"/>
      <c r="T101" s="1067"/>
      <c r="U101" s="1067"/>
      <c r="V101" s="1067"/>
      <c r="W101" s="1067"/>
      <c r="X101" s="1067"/>
      <c r="Y101" s="1067"/>
      <c r="Z101" s="1067"/>
      <c r="AA101" s="1068"/>
      <c r="AC101" s="221"/>
    </row>
    <row r="102" spans="2:29" x14ac:dyDescent="0.35">
      <c r="B102" s="1087"/>
      <c r="C102" s="1088"/>
      <c r="D102" s="1088"/>
      <c r="E102" s="1088"/>
      <c r="F102" s="1088"/>
      <c r="G102" s="1088"/>
      <c r="H102" s="1089"/>
      <c r="J102" s="1066"/>
      <c r="K102" s="1067"/>
      <c r="L102" s="1067"/>
      <c r="M102" s="1067"/>
      <c r="N102" s="1067"/>
      <c r="O102" s="1067"/>
      <c r="P102" s="1067"/>
      <c r="Q102" s="1067"/>
      <c r="R102" s="1067"/>
      <c r="S102" s="1067"/>
      <c r="T102" s="1067"/>
      <c r="U102" s="1067"/>
      <c r="V102" s="1067"/>
      <c r="W102" s="1067"/>
      <c r="X102" s="1067"/>
      <c r="Y102" s="1067"/>
      <c r="Z102" s="1067"/>
      <c r="AA102" s="1068"/>
      <c r="AC102" s="221"/>
    </row>
    <row r="103" spans="2:29" x14ac:dyDescent="0.35">
      <c r="B103" s="1087"/>
      <c r="C103" s="1088"/>
      <c r="D103" s="1088"/>
      <c r="E103" s="1088"/>
      <c r="F103" s="1088"/>
      <c r="G103" s="1088"/>
      <c r="H103" s="1089"/>
      <c r="J103" s="1066"/>
      <c r="K103" s="1067"/>
      <c r="L103" s="1067"/>
      <c r="M103" s="1067"/>
      <c r="N103" s="1067"/>
      <c r="O103" s="1067"/>
      <c r="P103" s="1067"/>
      <c r="Q103" s="1067"/>
      <c r="R103" s="1067"/>
      <c r="S103" s="1067"/>
      <c r="T103" s="1067"/>
      <c r="U103" s="1067"/>
      <c r="V103" s="1067"/>
      <c r="W103" s="1067"/>
      <c r="X103" s="1067"/>
      <c r="Y103" s="1067"/>
      <c r="Z103" s="1067"/>
      <c r="AA103" s="1068"/>
      <c r="AC103" s="221"/>
    </row>
    <row r="104" spans="2:29" x14ac:dyDescent="0.35">
      <c r="B104" s="1087"/>
      <c r="C104" s="1088"/>
      <c r="D104" s="1088"/>
      <c r="E104" s="1088"/>
      <c r="F104" s="1088"/>
      <c r="G104" s="1088"/>
      <c r="H104" s="1089"/>
      <c r="J104" s="1066"/>
      <c r="K104" s="1067"/>
      <c r="L104" s="1067"/>
      <c r="M104" s="1067"/>
      <c r="N104" s="1067"/>
      <c r="O104" s="1067"/>
      <c r="P104" s="1067"/>
      <c r="Q104" s="1067"/>
      <c r="R104" s="1067"/>
      <c r="S104" s="1067"/>
      <c r="T104" s="1067"/>
      <c r="U104" s="1067"/>
      <c r="V104" s="1067"/>
      <c r="W104" s="1067"/>
      <c r="X104" s="1067"/>
      <c r="Y104" s="1067"/>
      <c r="Z104" s="1067"/>
      <c r="AA104" s="1068"/>
      <c r="AC104" s="221"/>
    </row>
    <row r="105" spans="2:29" ht="16" thickBot="1" x14ac:dyDescent="0.4">
      <c r="B105" s="1090"/>
      <c r="C105" s="1091"/>
      <c r="D105" s="1091"/>
      <c r="E105" s="1091"/>
      <c r="F105" s="1091"/>
      <c r="G105" s="1091"/>
      <c r="H105" s="1092"/>
      <c r="J105" s="1069"/>
      <c r="K105" s="1070"/>
      <c r="L105" s="1070"/>
      <c r="M105" s="1070"/>
      <c r="N105" s="1070"/>
      <c r="O105" s="1070"/>
      <c r="P105" s="1070"/>
      <c r="Q105" s="1070"/>
      <c r="R105" s="1070"/>
      <c r="S105" s="1070"/>
      <c r="T105" s="1070"/>
      <c r="U105" s="1070"/>
      <c r="V105" s="1070"/>
      <c r="W105" s="1070"/>
      <c r="X105" s="1070"/>
      <c r="Y105" s="1070"/>
      <c r="Z105" s="1070"/>
      <c r="AA105" s="1071"/>
      <c r="AC105" s="221"/>
    </row>
    <row r="106" spans="2:29" ht="16" thickBot="1" x14ac:dyDescent="0.4">
      <c r="J106" s="218"/>
      <c r="AC106" s="221"/>
    </row>
    <row r="107" spans="2:29" s="30" customFormat="1" ht="16" thickBot="1" x14ac:dyDescent="0.4">
      <c r="B107" s="1035" t="s">
        <v>553</v>
      </c>
      <c r="C107" s="1036"/>
      <c r="D107" s="1036"/>
      <c r="E107" s="1036"/>
      <c r="F107" s="1036"/>
      <c r="G107" s="1036"/>
      <c r="H107" s="1037"/>
      <c r="J107" s="1035" t="s">
        <v>532</v>
      </c>
      <c r="K107" s="1036"/>
      <c r="L107" s="1036"/>
      <c r="M107" s="1036"/>
      <c r="N107" s="1036"/>
      <c r="O107" s="1036"/>
      <c r="P107" s="1036"/>
      <c r="Q107" s="1036"/>
      <c r="R107" s="1036"/>
      <c r="S107" s="1036"/>
      <c r="T107" s="1036"/>
      <c r="U107" s="1036"/>
      <c r="V107" s="1036"/>
      <c r="W107" s="1036"/>
      <c r="X107" s="1036"/>
      <c r="Y107" s="1036"/>
      <c r="Z107" s="1036"/>
      <c r="AA107" s="1037"/>
      <c r="AC107" s="206"/>
    </row>
    <row r="108" spans="2:29" x14ac:dyDescent="0.35">
      <c r="B108" s="1084"/>
      <c r="C108" s="1085"/>
      <c r="D108" s="1085"/>
      <c r="E108" s="1085"/>
      <c r="F108" s="1085"/>
      <c r="G108" s="1085"/>
      <c r="H108" s="1086"/>
      <c r="J108" s="1081"/>
      <c r="K108" s="1082"/>
      <c r="L108" s="1082"/>
      <c r="M108" s="1082"/>
      <c r="N108" s="1082"/>
      <c r="O108" s="1082"/>
      <c r="P108" s="1082"/>
      <c r="Q108" s="1082"/>
      <c r="R108" s="1082"/>
      <c r="S108" s="1082"/>
      <c r="T108" s="1082"/>
      <c r="U108" s="1082"/>
      <c r="V108" s="1082"/>
      <c r="W108" s="1082"/>
      <c r="X108" s="1082"/>
      <c r="Y108" s="1082"/>
      <c r="Z108" s="1082"/>
      <c r="AA108" s="1083"/>
      <c r="AC108" s="221"/>
    </row>
    <row r="109" spans="2:29" x14ac:dyDescent="0.35">
      <c r="B109" s="1087"/>
      <c r="C109" s="1088"/>
      <c r="D109" s="1088"/>
      <c r="E109" s="1088"/>
      <c r="F109" s="1088"/>
      <c r="G109" s="1088"/>
      <c r="H109" s="1089"/>
      <c r="J109" s="1066"/>
      <c r="K109" s="1067"/>
      <c r="L109" s="1067"/>
      <c r="M109" s="1067"/>
      <c r="N109" s="1067"/>
      <c r="O109" s="1067"/>
      <c r="P109" s="1067"/>
      <c r="Q109" s="1067"/>
      <c r="R109" s="1067"/>
      <c r="S109" s="1067"/>
      <c r="T109" s="1067"/>
      <c r="U109" s="1067"/>
      <c r="V109" s="1067"/>
      <c r="W109" s="1067"/>
      <c r="X109" s="1067"/>
      <c r="Y109" s="1067"/>
      <c r="Z109" s="1067"/>
      <c r="AA109" s="1068"/>
      <c r="AC109" s="221"/>
    </row>
    <row r="110" spans="2:29" x14ac:dyDescent="0.35">
      <c r="B110" s="1087"/>
      <c r="C110" s="1088"/>
      <c r="D110" s="1088"/>
      <c r="E110" s="1088"/>
      <c r="F110" s="1088"/>
      <c r="G110" s="1088"/>
      <c r="H110" s="1089"/>
      <c r="J110" s="1066"/>
      <c r="K110" s="1067"/>
      <c r="L110" s="1067"/>
      <c r="M110" s="1067"/>
      <c r="N110" s="1067"/>
      <c r="O110" s="1067"/>
      <c r="P110" s="1067"/>
      <c r="Q110" s="1067"/>
      <c r="R110" s="1067"/>
      <c r="S110" s="1067"/>
      <c r="T110" s="1067"/>
      <c r="U110" s="1067"/>
      <c r="V110" s="1067"/>
      <c r="W110" s="1067"/>
      <c r="X110" s="1067"/>
      <c r="Y110" s="1067"/>
      <c r="Z110" s="1067"/>
      <c r="AA110" s="1068"/>
      <c r="AC110" s="221"/>
    </row>
    <row r="111" spans="2:29" x14ac:dyDescent="0.35">
      <c r="B111" s="1087"/>
      <c r="C111" s="1088"/>
      <c r="D111" s="1088"/>
      <c r="E111" s="1088"/>
      <c r="F111" s="1088"/>
      <c r="G111" s="1088"/>
      <c r="H111" s="1089"/>
      <c r="J111" s="1066"/>
      <c r="K111" s="1067"/>
      <c r="L111" s="1067"/>
      <c r="M111" s="1067"/>
      <c r="N111" s="1067"/>
      <c r="O111" s="1067"/>
      <c r="P111" s="1067"/>
      <c r="Q111" s="1067"/>
      <c r="R111" s="1067"/>
      <c r="S111" s="1067"/>
      <c r="T111" s="1067"/>
      <c r="U111" s="1067"/>
      <c r="V111" s="1067"/>
      <c r="W111" s="1067"/>
      <c r="X111" s="1067"/>
      <c r="Y111" s="1067"/>
      <c r="Z111" s="1067"/>
      <c r="AA111" s="1068"/>
      <c r="AC111" s="221"/>
    </row>
    <row r="112" spans="2:29" x14ac:dyDescent="0.35">
      <c r="B112" s="1087"/>
      <c r="C112" s="1088"/>
      <c r="D112" s="1088"/>
      <c r="E112" s="1088"/>
      <c r="F112" s="1088"/>
      <c r="G112" s="1088"/>
      <c r="H112" s="1089"/>
      <c r="J112" s="1066"/>
      <c r="K112" s="1067"/>
      <c r="L112" s="1067"/>
      <c r="M112" s="1067"/>
      <c r="N112" s="1067"/>
      <c r="O112" s="1067"/>
      <c r="P112" s="1067"/>
      <c r="Q112" s="1067"/>
      <c r="R112" s="1067"/>
      <c r="S112" s="1067"/>
      <c r="T112" s="1067"/>
      <c r="U112" s="1067"/>
      <c r="V112" s="1067"/>
      <c r="W112" s="1067"/>
      <c r="X112" s="1067"/>
      <c r="Y112" s="1067"/>
      <c r="Z112" s="1067"/>
      <c r="AA112" s="1068"/>
      <c r="AC112" s="221"/>
    </row>
    <row r="113" spans="2:29" x14ac:dyDescent="0.35">
      <c r="B113" s="1087"/>
      <c r="C113" s="1088"/>
      <c r="D113" s="1088"/>
      <c r="E113" s="1088"/>
      <c r="F113" s="1088"/>
      <c r="G113" s="1088"/>
      <c r="H113" s="1089"/>
      <c r="J113" s="1066"/>
      <c r="K113" s="1067"/>
      <c r="L113" s="1067"/>
      <c r="M113" s="1067"/>
      <c r="N113" s="1067"/>
      <c r="O113" s="1067"/>
      <c r="P113" s="1067"/>
      <c r="Q113" s="1067"/>
      <c r="R113" s="1067"/>
      <c r="S113" s="1067"/>
      <c r="T113" s="1067"/>
      <c r="U113" s="1067"/>
      <c r="V113" s="1067"/>
      <c r="W113" s="1067"/>
      <c r="X113" s="1067"/>
      <c r="Y113" s="1067"/>
      <c r="Z113" s="1067"/>
      <c r="AA113" s="1068"/>
      <c r="AC113" s="221"/>
    </row>
    <row r="114" spans="2:29" x14ac:dyDescent="0.35">
      <c r="B114" s="1087"/>
      <c r="C114" s="1088"/>
      <c r="D114" s="1088"/>
      <c r="E114" s="1088"/>
      <c r="F114" s="1088"/>
      <c r="G114" s="1088"/>
      <c r="H114" s="1089"/>
      <c r="J114" s="1066"/>
      <c r="K114" s="1067"/>
      <c r="L114" s="1067"/>
      <c r="M114" s="1067"/>
      <c r="N114" s="1067"/>
      <c r="O114" s="1067"/>
      <c r="P114" s="1067"/>
      <c r="Q114" s="1067"/>
      <c r="R114" s="1067"/>
      <c r="S114" s="1067"/>
      <c r="T114" s="1067"/>
      <c r="U114" s="1067"/>
      <c r="V114" s="1067"/>
      <c r="W114" s="1067"/>
      <c r="X114" s="1067"/>
      <c r="Y114" s="1067"/>
      <c r="Z114" s="1067"/>
      <c r="AA114" s="1068"/>
      <c r="AC114" s="221"/>
    </row>
    <row r="115" spans="2:29" x14ac:dyDescent="0.35">
      <c r="B115" s="1087"/>
      <c r="C115" s="1088"/>
      <c r="D115" s="1088"/>
      <c r="E115" s="1088"/>
      <c r="F115" s="1088"/>
      <c r="G115" s="1088"/>
      <c r="H115" s="1089"/>
      <c r="J115" s="1066"/>
      <c r="K115" s="1067"/>
      <c r="L115" s="1067"/>
      <c r="M115" s="1067"/>
      <c r="N115" s="1067"/>
      <c r="O115" s="1067"/>
      <c r="P115" s="1067"/>
      <c r="Q115" s="1067"/>
      <c r="R115" s="1067"/>
      <c r="S115" s="1067"/>
      <c r="T115" s="1067"/>
      <c r="U115" s="1067"/>
      <c r="V115" s="1067"/>
      <c r="W115" s="1067"/>
      <c r="X115" s="1067"/>
      <c r="Y115" s="1067"/>
      <c r="Z115" s="1067"/>
      <c r="AA115" s="1068"/>
      <c r="AC115" s="221"/>
    </row>
    <row r="116" spans="2:29" x14ac:dyDescent="0.35">
      <c r="B116" s="1087"/>
      <c r="C116" s="1088"/>
      <c r="D116" s="1088"/>
      <c r="E116" s="1088"/>
      <c r="F116" s="1088"/>
      <c r="G116" s="1088"/>
      <c r="H116" s="1089"/>
      <c r="J116" s="1066"/>
      <c r="K116" s="1067"/>
      <c r="L116" s="1067"/>
      <c r="M116" s="1067"/>
      <c r="N116" s="1067"/>
      <c r="O116" s="1067"/>
      <c r="P116" s="1067"/>
      <c r="Q116" s="1067"/>
      <c r="R116" s="1067"/>
      <c r="S116" s="1067"/>
      <c r="T116" s="1067"/>
      <c r="U116" s="1067"/>
      <c r="V116" s="1067"/>
      <c r="W116" s="1067"/>
      <c r="X116" s="1067"/>
      <c r="Y116" s="1067"/>
      <c r="Z116" s="1067"/>
      <c r="AA116" s="1068"/>
      <c r="AC116" s="221"/>
    </row>
    <row r="117" spans="2:29" x14ac:dyDescent="0.35">
      <c r="B117" s="1087"/>
      <c r="C117" s="1088"/>
      <c r="D117" s="1088"/>
      <c r="E117" s="1088"/>
      <c r="F117" s="1088"/>
      <c r="G117" s="1088"/>
      <c r="H117" s="1089"/>
      <c r="J117" s="1066"/>
      <c r="K117" s="1067"/>
      <c r="L117" s="1067"/>
      <c r="M117" s="1067"/>
      <c r="N117" s="1067"/>
      <c r="O117" s="1067"/>
      <c r="P117" s="1067"/>
      <c r="Q117" s="1067"/>
      <c r="R117" s="1067"/>
      <c r="S117" s="1067"/>
      <c r="T117" s="1067"/>
      <c r="U117" s="1067"/>
      <c r="V117" s="1067"/>
      <c r="W117" s="1067"/>
      <c r="X117" s="1067"/>
      <c r="Y117" s="1067"/>
      <c r="Z117" s="1067"/>
      <c r="AA117" s="1068"/>
      <c r="AC117" s="221"/>
    </row>
    <row r="118" spans="2:29" x14ac:dyDescent="0.35">
      <c r="B118" s="1087"/>
      <c r="C118" s="1088"/>
      <c r="D118" s="1088"/>
      <c r="E118" s="1088"/>
      <c r="F118" s="1088"/>
      <c r="G118" s="1088"/>
      <c r="H118" s="1089"/>
      <c r="J118" s="1066"/>
      <c r="K118" s="1067"/>
      <c r="L118" s="1067"/>
      <c r="M118" s="1067"/>
      <c r="N118" s="1067"/>
      <c r="O118" s="1067"/>
      <c r="P118" s="1067"/>
      <c r="Q118" s="1067"/>
      <c r="R118" s="1067"/>
      <c r="S118" s="1067"/>
      <c r="T118" s="1067"/>
      <c r="U118" s="1067"/>
      <c r="V118" s="1067"/>
      <c r="W118" s="1067"/>
      <c r="X118" s="1067"/>
      <c r="Y118" s="1067"/>
      <c r="Z118" s="1067"/>
      <c r="AA118" s="1068"/>
      <c r="AC118" s="221"/>
    </row>
    <row r="119" spans="2:29" x14ac:dyDescent="0.35">
      <c r="B119" s="1087"/>
      <c r="C119" s="1088"/>
      <c r="D119" s="1088"/>
      <c r="E119" s="1088"/>
      <c r="F119" s="1088"/>
      <c r="G119" s="1088"/>
      <c r="H119" s="1089"/>
      <c r="J119" s="1066"/>
      <c r="K119" s="1067"/>
      <c r="L119" s="1067"/>
      <c r="M119" s="1067"/>
      <c r="N119" s="1067"/>
      <c r="O119" s="1067"/>
      <c r="P119" s="1067"/>
      <c r="Q119" s="1067"/>
      <c r="R119" s="1067"/>
      <c r="S119" s="1067"/>
      <c r="T119" s="1067"/>
      <c r="U119" s="1067"/>
      <c r="V119" s="1067"/>
      <c r="W119" s="1067"/>
      <c r="X119" s="1067"/>
      <c r="Y119" s="1067"/>
      <c r="Z119" s="1067"/>
      <c r="AA119" s="1068"/>
      <c r="AC119" s="221"/>
    </row>
    <row r="120" spans="2:29" x14ac:dyDescent="0.35">
      <c r="B120" s="1087"/>
      <c r="C120" s="1088"/>
      <c r="D120" s="1088"/>
      <c r="E120" s="1088"/>
      <c r="F120" s="1088"/>
      <c r="G120" s="1088"/>
      <c r="H120" s="1089"/>
      <c r="J120" s="1066"/>
      <c r="K120" s="1067"/>
      <c r="L120" s="1067"/>
      <c r="M120" s="1067"/>
      <c r="N120" s="1067"/>
      <c r="O120" s="1067"/>
      <c r="P120" s="1067"/>
      <c r="Q120" s="1067"/>
      <c r="R120" s="1067"/>
      <c r="S120" s="1067"/>
      <c r="T120" s="1067"/>
      <c r="U120" s="1067"/>
      <c r="V120" s="1067"/>
      <c r="W120" s="1067"/>
      <c r="X120" s="1067"/>
      <c r="Y120" s="1067"/>
      <c r="Z120" s="1067"/>
      <c r="AA120" s="1068"/>
      <c r="AC120" s="221"/>
    </row>
    <row r="121" spans="2:29" x14ac:dyDescent="0.35">
      <c r="B121" s="1087"/>
      <c r="C121" s="1088"/>
      <c r="D121" s="1088"/>
      <c r="E121" s="1088"/>
      <c r="F121" s="1088"/>
      <c r="G121" s="1088"/>
      <c r="H121" s="1089"/>
      <c r="J121" s="1066"/>
      <c r="K121" s="1067"/>
      <c r="L121" s="1067"/>
      <c r="M121" s="1067"/>
      <c r="N121" s="1067"/>
      <c r="O121" s="1067"/>
      <c r="P121" s="1067"/>
      <c r="Q121" s="1067"/>
      <c r="R121" s="1067"/>
      <c r="S121" s="1067"/>
      <c r="T121" s="1067"/>
      <c r="U121" s="1067"/>
      <c r="V121" s="1067"/>
      <c r="W121" s="1067"/>
      <c r="X121" s="1067"/>
      <c r="Y121" s="1067"/>
      <c r="Z121" s="1067"/>
      <c r="AA121" s="1068"/>
      <c r="AC121" s="221"/>
    </row>
    <row r="122" spans="2:29" x14ac:dyDescent="0.35">
      <c r="B122" s="1087"/>
      <c r="C122" s="1088"/>
      <c r="D122" s="1088"/>
      <c r="E122" s="1088"/>
      <c r="F122" s="1088"/>
      <c r="G122" s="1088"/>
      <c r="H122" s="1089"/>
      <c r="J122" s="1066"/>
      <c r="K122" s="1067"/>
      <c r="L122" s="1067"/>
      <c r="M122" s="1067"/>
      <c r="N122" s="1067"/>
      <c r="O122" s="1067"/>
      <c r="P122" s="1067"/>
      <c r="Q122" s="1067"/>
      <c r="R122" s="1067"/>
      <c r="S122" s="1067"/>
      <c r="T122" s="1067"/>
      <c r="U122" s="1067"/>
      <c r="V122" s="1067"/>
      <c r="W122" s="1067"/>
      <c r="X122" s="1067"/>
      <c r="Y122" s="1067"/>
      <c r="Z122" s="1067"/>
      <c r="AA122" s="1068"/>
      <c r="AC122" s="221"/>
    </row>
    <row r="123" spans="2:29" x14ac:dyDescent="0.35">
      <c r="B123" s="1087"/>
      <c r="C123" s="1088"/>
      <c r="D123" s="1088"/>
      <c r="E123" s="1088"/>
      <c r="F123" s="1088"/>
      <c r="G123" s="1088"/>
      <c r="H123" s="1089"/>
      <c r="J123" s="1066"/>
      <c r="K123" s="1067"/>
      <c r="L123" s="1067"/>
      <c r="M123" s="1067"/>
      <c r="N123" s="1067"/>
      <c r="O123" s="1067"/>
      <c r="P123" s="1067"/>
      <c r="Q123" s="1067"/>
      <c r="R123" s="1067"/>
      <c r="S123" s="1067"/>
      <c r="T123" s="1067"/>
      <c r="U123" s="1067"/>
      <c r="V123" s="1067"/>
      <c r="W123" s="1067"/>
      <c r="X123" s="1067"/>
      <c r="Y123" s="1067"/>
      <c r="Z123" s="1067"/>
      <c r="AA123" s="1068"/>
      <c r="AC123" s="221"/>
    </row>
    <row r="124" spans="2:29" x14ac:dyDescent="0.35">
      <c r="B124" s="1087"/>
      <c r="C124" s="1088"/>
      <c r="D124" s="1088"/>
      <c r="E124" s="1088"/>
      <c r="F124" s="1088"/>
      <c r="G124" s="1088"/>
      <c r="H124" s="1089"/>
      <c r="J124" s="1066"/>
      <c r="K124" s="1067"/>
      <c r="L124" s="1067"/>
      <c r="M124" s="1067"/>
      <c r="N124" s="1067"/>
      <c r="O124" s="1067"/>
      <c r="P124" s="1067"/>
      <c r="Q124" s="1067"/>
      <c r="R124" s="1067"/>
      <c r="S124" s="1067"/>
      <c r="T124" s="1067"/>
      <c r="U124" s="1067"/>
      <c r="V124" s="1067"/>
      <c r="W124" s="1067"/>
      <c r="X124" s="1067"/>
      <c r="Y124" s="1067"/>
      <c r="Z124" s="1067"/>
      <c r="AA124" s="1068"/>
      <c r="AC124" s="221"/>
    </row>
    <row r="125" spans="2:29" x14ac:dyDescent="0.35">
      <c r="B125" s="1087"/>
      <c r="C125" s="1088"/>
      <c r="D125" s="1088"/>
      <c r="E125" s="1088"/>
      <c r="F125" s="1088"/>
      <c r="G125" s="1088"/>
      <c r="H125" s="1089"/>
      <c r="J125" s="1066"/>
      <c r="K125" s="1067"/>
      <c r="L125" s="1067"/>
      <c r="M125" s="1067"/>
      <c r="N125" s="1067"/>
      <c r="O125" s="1067"/>
      <c r="P125" s="1067"/>
      <c r="Q125" s="1067"/>
      <c r="R125" s="1067"/>
      <c r="S125" s="1067"/>
      <c r="T125" s="1067"/>
      <c r="U125" s="1067"/>
      <c r="V125" s="1067"/>
      <c r="W125" s="1067"/>
      <c r="X125" s="1067"/>
      <c r="Y125" s="1067"/>
      <c r="Z125" s="1067"/>
      <c r="AA125" s="1068"/>
      <c r="AC125" s="221"/>
    </row>
    <row r="126" spans="2:29" x14ac:dyDescent="0.35">
      <c r="B126" s="1087"/>
      <c r="C126" s="1088"/>
      <c r="D126" s="1088"/>
      <c r="E126" s="1088"/>
      <c r="F126" s="1088"/>
      <c r="G126" s="1088"/>
      <c r="H126" s="1089"/>
      <c r="J126" s="1066"/>
      <c r="K126" s="1067"/>
      <c r="L126" s="1067"/>
      <c r="M126" s="1067"/>
      <c r="N126" s="1067"/>
      <c r="O126" s="1067"/>
      <c r="P126" s="1067"/>
      <c r="Q126" s="1067"/>
      <c r="R126" s="1067"/>
      <c r="S126" s="1067"/>
      <c r="T126" s="1067"/>
      <c r="U126" s="1067"/>
      <c r="V126" s="1067"/>
      <c r="W126" s="1067"/>
      <c r="X126" s="1067"/>
      <c r="Y126" s="1067"/>
      <c r="Z126" s="1067"/>
      <c r="AA126" s="1068"/>
      <c r="AC126" s="221"/>
    </row>
    <row r="127" spans="2:29" x14ac:dyDescent="0.35">
      <c r="B127" s="1087"/>
      <c r="C127" s="1088"/>
      <c r="D127" s="1088"/>
      <c r="E127" s="1088"/>
      <c r="F127" s="1088"/>
      <c r="G127" s="1088"/>
      <c r="H127" s="1089"/>
      <c r="J127" s="1066"/>
      <c r="K127" s="1067"/>
      <c r="L127" s="1067"/>
      <c r="M127" s="1067"/>
      <c r="N127" s="1067"/>
      <c r="O127" s="1067"/>
      <c r="P127" s="1067"/>
      <c r="Q127" s="1067"/>
      <c r="R127" s="1067"/>
      <c r="S127" s="1067"/>
      <c r="T127" s="1067"/>
      <c r="U127" s="1067"/>
      <c r="V127" s="1067"/>
      <c r="W127" s="1067"/>
      <c r="X127" s="1067"/>
      <c r="Y127" s="1067"/>
      <c r="Z127" s="1067"/>
      <c r="AA127" s="1068"/>
      <c r="AC127" s="221"/>
    </row>
    <row r="128" spans="2:29" x14ac:dyDescent="0.35">
      <c r="B128" s="1087"/>
      <c r="C128" s="1088"/>
      <c r="D128" s="1088"/>
      <c r="E128" s="1088"/>
      <c r="F128" s="1088"/>
      <c r="G128" s="1088"/>
      <c r="H128" s="1089"/>
      <c r="J128" s="1066"/>
      <c r="K128" s="1067"/>
      <c r="L128" s="1067"/>
      <c r="M128" s="1067"/>
      <c r="N128" s="1067"/>
      <c r="O128" s="1067"/>
      <c r="P128" s="1067"/>
      <c r="Q128" s="1067"/>
      <c r="R128" s="1067"/>
      <c r="S128" s="1067"/>
      <c r="T128" s="1067"/>
      <c r="U128" s="1067"/>
      <c r="V128" s="1067"/>
      <c r="W128" s="1067"/>
      <c r="X128" s="1067"/>
      <c r="Y128" s="1067"/>
      <c r="Z128" s="1067"/>
      <c r="AA128" s="1068"/>
      <c r="AC128" s="221"/>
    </row>
    <row r="129" spans="2:29" ht="16" thickBot="1" x14ac:dyDescent="0.4">
      <c r="B129" s="1090"/>
      <c r="C129" s="1091"/>
      <c r="D129" s="1091"/>
      <c r="E129" s="1091"/>
      <c r="F129" s="1091"/>
      <c r="G129" s="1091"/>
      <c r="H129" s="1092"/>
      <c r="J129" s="1069"/>
      <c r="K129" s="1070"/>
      <c r="L129" s="1070"/>
      <c r="M129" s="1070"/>
      <c r="N129" s="1070"/>
      <c r="O129" s="1070"/>
      <c r="P129" s="1070"/>
      <c r="Q129" s="1070"/>
      <c r="R129" s="1070"/>
      <c r="S129" s="1070"/>
      <c r="T129" s="1070"/>
      <c r="U129" s="1070"/>
      <c r="V129" s="1070"/>
      <c r="W129" s="1070"/>
      <c r="X129" s="1070"/>
      <c r="Y129" s="1070"/>
      <c r="Z129" s="1070"/>
      <c r="AA129" s="1071"/>
      <c r="AC129" s="221"/>
    </row>
    <row r="130" spans="2:29" ht="16" thickBot="1" x14ac:dyDescent="0.4">
      <c r="J130" s="218"/>
      <c r="AC130" s="221"/>
    </row>
    <row r="131" spans="2:29" ht="47.25" customHeight="1" thickBot="1" x14ac:dyDescent="0.4">
      <c r="B131" s="1063" t="s">
        <v>536</v>
      </c>
      <c r="C131" s="1064"/>
      <c r="D131" s="1064"/>
      <c r="E131" s="1064"/>
      <c r="F131" s="1064"/>
      <c r="G131" s="1064"/>
      <c r="H131" s="1065"/>
      <c r="J131" s="1063" t="s">
        <v>537</v>
      </c>
      <c r="K131" s="1064"/>
      <c r="L131" s="1064"/>
      <c r="M131" s="1064"/>
      <c r="N131" s="1064"/>
      <c r="O131" s="1064"/>
      <c r="P131" s="1064"/>
      <c r="Q131" s="1064"/>
      <c r="R131" s="1064"/>
      <c r="S131" s="1064"/>
      <c r="T131" s="1064"/>
      <c r="U131" s="1064"/>
      <c r="V131" s="1064"/>
      <c r="W131" s="1064"/>
      <c r="X131" s="1064"/>
      <c r="Y131" s="1064"/>
      <c r="Z131" s="1064"/>
      <c r="AA131" s="1065"/>
      <c r="AC131" s="221"/>
    </row>
    <row r="132" spans="2:29" x14ac:dyDescent="0.35">
      <c r="B132" s="1084"/>
      <c r="C132" s="1085"/>
      <c r="D132" s="1085"/>
      <c r="E132" s="1085"/>
      <c r="F132" s="1085"/>
      <c r="G132" s="1085"/>
      <c r="H132" s="1086"/>
      <c r="J132" s="1066"/>
      <c r="K132" s="1067"/>
      <c r="L132" s="1067"/>
      <c r="M132" s="1067"/>
      <c r="N132" s="1067"/>
      <c r="O132" s="1067"/>
      <c r="P132" s="1067"/>
      <c r="Q132" s="1067"/>
      <c r="R132" s="1067"/>
      <c r="S132" s="1067"/>
      <c r="T132" s="1067"/>
      <c r="U132" s="1067"/>
      <c r="V132" s="1067"/>
      <c r="W132" s="1067"/>
      <c r="X132" s="1067"/>
      <c r="Y132" s="1067"/>
      <c r="Z132" s="1067"/>
      <c r="AA132" s="1068"/>
      <c r="AC132" s="221"/>
    </row>
    <row r="133" spans="2:29" x14ac:dyDescent="0.35">
      <c r="B133" s="1087"/>
      <c r="C133" s="1088"/>
      <c r="D133" s="1088"/>
      <c r="E133" s="1088"/>
      <c r="F133" s="1088"/>
      <c r="G133" s="1088"/>
      <c r="H133" s="1089"/>
      <c r="J133" s="1066"/>
      <c r="K133" s="1067"/>
      <c r="L133" s="1067"/>
      <c r="M133" s="1067"/>
      <c r="N133" s="1067"/>
      <c r="O133" s="1067"/>
      <c r="P133" s="1067"/>
      <c r="Q133" s="1067"/>
      <c r="R133" s="1067"/>
      <c r="S133" s="1067"/>
      <c r="T133" s="1067"/>
      <c r="U133" s="1067"/>
      <c r="V133" s="1067"/>
      <c r="W133" s="1067"/>
      <c r="X133" s="1067"/>
      <c r="Y133" s="1067"/>
      <c r="Z133" s="1067"/>
      <c r="AA133" s="1068"/>
      <c r="AC133" s="221"/>
    </row>
    <row r="134" spans="2:29" x14ac:dyDescent="0.35">
      <c r="B134" s="1087"/>
      <c r="C134" s="1088"/>
      <c r="D134" s="1088"/>
      <c r="E134" s="1088"/>
      <c r="F134" s="1088"/>
      <c r="G134" s="1088"/>
      <c r="H134" s="1089"/>
      <c r="J134" s="1066"/>
      <c r="K134" s="1067"/>
      <c r="L134" s="1067"/>
      <c r="M134" s="1067"/>
      <c r="N134" s="1067"/>
      <c r="O134" s="1067"/>
      <c r="P134" s="1067"/>
      <c r="Q134" s="1067"/>
      <c r="R134" s="1067"/>
      <c r="S134" s="1067"/>
      <c r="T134" s="1067"/>
      <c r="U134" s="1067"/>
      <c r="V134" s="1067"/>
      <c r="W134" s="1067"/>
      <c r="X134" s="1067"/>
      <c r="Y134" s="1067"/>
      <c r="Z134" s="1067"/>
      <c r="AA134" s="1068"/>
      <c r="AC134" s="221"/>
    </row>
    <row r="135" spans="2:29" x14ac:dyDescent="0.35">
      <c r="B135" s="1087"/>
      <c r="C135" s="1088"/>
      <c r="D135" s="1088"/>
      <c r="E135" s="1088"/>
      <c r="F135" s="1088"/>
      <c r="G135" s="1088"/>
      <c r="H135" s="1089"/>
      <c r="J135" s="1066"/>
      <c r="K135" s="1067"/>
      <c r="L135" s="1067"/>
      <c r="M135" s="1067"/>
      <c r="N135" s="1067"/>
      <c r="O135" s="1067"/>
      <c r="P135" s="1067"/>
      <c r="Q135" s="1067"/>
      <c r="R135" s="1067"/>
      <c r="S135" s="1067"/>
      <c r="T135" s="1067"/>
      <c r="U135" s="1067"/>
      <c r="V135" s="1067"/>
      <c r="W135" s="1067"/>
      <c r="X135" s="1067"/>
      <c r="Y135" s="1067"/>
      <c r="Z135" s="1067"/>
      <c r="AA135" s="1068"/>
      <c r="AC135" s="221"/>
    </row>
    <row r="136" spans="2:29" x14ac:dyDescent="0.35">
      <c r="B136" s="1087"/>
      <c r="C136" s="1088"/>
      <c r="D136" s="1088"/>
      <c r="E136" s="1088"/>
      <c r="F136" s="1088"/>
      <c r="G136" s="1088"/>
      <c r="H136" s="1089"/>
      <c r="J136" s="1066"/>
      <c r="K136" s="1067"/>
      <c r="L136" s="1067"/>
      <c r="M136" s="1067"/>
      <c r="N136" s="1067"/>
      <c r="O136" s="1067"/>
      <c r="P136" s="1067"/>
      <c r="Q136" s="1067"/>
      <c r="R136" s="1067"/>
      <c r="S136" s="1067"/>
      <c r="T136" s="1067"/>
      <c r="U136" s="1067"/>
      <c r="V136" s="1067"/>
      <c r="W136" s="1067"/>
      <c r="X136" s="1067"/>
      <c r="Y136" s="1067"/>
      <c r="Z136" s="1067"/>
      <c r="AA136" s="1068"/>
      <c r="AC136" s="221"/>
    </row>
    <row r="137" spans="2:29" x14ac:dyDescent="0.35">
      <c r="B137" s="1087"/>
      <c r="C137" s="1088"/>
      <c r="D137" s="1088"/>
      <c r="E137" s="1088"/>
      <c r="F137" s="1088"/>
      <c r="G137" s="1088"/>
      <c r="H137" s="1089"/>
      <c r="J137" s="1066"/>
      <c r="K137" s="1067"/>
      <c r="L137" s="1067"/>
      <c r="M137" s="1067"/>
      <c r="N137" s="1067"/>
      <c r="O137" s="1067"/>
      <c r="P137" s="1067"/>
      <c r="Q137" s="1067"/>
      <c r="R137" s="1067"/>
      <c r="S137" s="1067"/>
      <c r="T137" s="1067"/>
      <c r="U137" s="1067"/>
      <c r="V137" s="1067"/>
      <c r="W137" s="1067"/>
      <c r="X137" s="1067"/>
      <c r="Y137" s="1067"/>
      <c r="Z137" s="1067"/>
      <c r="AA137" s="1068"/>
      <c r="AC137" s="221"/>
    </row>
    <row r="138" spans="2:29" x14ac:dyDescent="0.35">
      <c r="B138" s="1087"/>
      <c r="C138" s="1088"/>
      <c r="D138" s="1088"/>
      <c r="E138" s="1088"/>
      <c r="F138" s="1088"/>
      <c r="G138" s="1088"/>
      <c r="H138" s="1089"/>
      <c r="J138" s="1066"/>
      <c r="K138" s="1067"/>
      <c r="L138" s="1067"/>
      <c r="M138" s="1067"/>
      <c r="N138" s="1067"/>
      <c r="O138" s="1067"/>
      <c r="P138" s="1067"/>
      <c r="Q138" s="1067"/>
      <c r="R138" s="1067"/>
      <c r="S138" s="1067"/>
      <c r="T138" s="1067"/>
      <c r="U138" s="1067"/>
      <c r="V138" s="1067"/>
      <c r="W138" s="1067"/>
      <c r="X138" s="1067"/>
      <c r="Y138" s="1067"/>
      <c r="Z138" s="1067"/>
      <c r="AA138" s="1068"/>
      <c r="AC138" s="221"/>
    </row>
    <row r="139" spans="2:29" x14ac:dyDescent="0.35">
      <c r="B139" s="1087"/>
      <c r="C139" s="1088"/>
      <c r="D139" s="1088"/>
      <c r="E139" s="1088"/>
      <c r="F139" s="1088"/>
      <c r="G139" s="1088"/>
      <c r="H139" s="1089"/>
      <c r="J139" s="1066"/>
      <c r="K139" s="1067"/>
      <c r="L139" s="1067"/>
      <c r="M139" s="1067"/>
      <c r="N139" s="1067"/>
      <c r="O139" s="1067"/>
      <c r="P139" s="1067"/>
      <c r="Q139" s="1067"/>
      <c r="R139" s="1067"/>
      <c r="S139" s="1067"/>
      <c r="T139" s="1067"/>
      <c r="U139" s="1067"/>
      <c r="V139" s="1067"/>
      <c r="W139" s="1067"/>
      <c r="X139" s="1067"/>
      <c r="Y139" s="1067"/>
      <c r="Z139" s="1067"/>
      <c r="AA139" s="1068"/>
      <c r="AC139" s="221"/>
    </row>
    <row r="140" spans="2:29" x14ac:dyDescent="0.35">
      <c r="B140" s="1087"/>
      <c r="C140" s="1088"/>
      <c r="D140" s="1088"/>
      <c r="E140" s="1088"/>
      <c r="F140" s="1088"/>
      <c r="G140" s="1088"/>
      <c r="H140" s="1089"/>
      <c r="J140" s="1066"/>
      <c r="K140" s="1067"/>
      <c r="L140" s="1067"/>
      <c r="M140" s="1067"/>
      <c r="N140" s="1067"/>
      <c r="O140" s="1067"/>
      <c r="P140" s="1067"/>
      <c r="Q140" s="1067"/>
      <c r="R140" s="1067"/>
      <c r="S140" s="1067"/>
      <c r="T140" s="1067"/>
      <c r="U140" s="1067"/>
      <c r="V140" s="1067"/>
      <c r="W140" s="1067"/>
      <c r="X140" s="1067"/>
      <c r="Y140" s="1067"/>
      <c r="Z140" s="1067"/>
      <c r="AA140" s="1068"/>
      <c r="AC140" s="221"/>
    </row>
    <row r="141" spans="2:29" x14ac:dyDescent="0.35">
      <c r="B141" s="1087"/>
      <c r="C141" s="1088"/>
      <c r="D141" s="1088"/>
      <c r="E141" s="1088"/>
      <c r="F141" s="1088"/>
      <c r="G141" s="1088"/>
      <c r="H141" s="1089"/>
      <c r="J141" s="1066"/>
      <c r="K141" s="1067"/>
      <c r="L141" s="1067"/>
      <c r="M141" s="1067"/>
      <c r="N141" s="1067"/>
      <c r="O141" s="1067"/>
      <c r="P141" s="1067"/>
      <c r="Q141" s="1067"/>
      <c r="R141" s="1067"/>
      <c r="S141" s="1067"/>
      <c r="T141" s="1067"/>
      <c r="U141" s="1067"/>
      <c r="V141" s="1067"/>
      <c r="W141" s="1067"/>
      <c r="X141" s="1067"/>
      <c r="Y141" s="1067"/>
      <c r="Z141" s="1067"/>
      <c r="AA141" s="1068"/>
      <c r="AC141" s="221"/>
    </row>
    <row r="142" spans="2:29" x14ac:dyDescent="0.35">
      <c r="B142" s="1087"/>
      <c r="C142" s="1088"/>
      <c r="D142" s="1088"/>
      <c r="E142" s="1088"/>
      <c r="F142" s="1088"/>
      <c r="G142" s="1088"/>
      <c r="H142" s="1089"/>
      <c r="J142" s="1066"/>
      <c r="K142" s="1067"/>
      <c r="L142" s="1067"/>
      <c r="M142" s="1067"/>
      <c r="N142" s="1067"/>
      <c r="O142" s="1067"/>
      <c r="P142" s="1067"/>
      <c r="Q142" s="1067"/>
      <c r="R142" s="1067"/>
      <c r="S142" s="1067"/>
      <c r="T142" s="1067"/>
      <c r="U142" s="1067"/>
      <c r="V142" s="1067"/>
      <c r="W142" s="1067"/>
      <c r="X142" s="1067"/>
      <c r="Y142" s="1067"/>
      <c r="Z142" s="1067"/>
      <c r="AA142" s="1068"/>
      <c r="AC142" s="221"/>
    </row>
    <row r="143" spans="2:29" x14ac:dyDescent="0.35">
      <c r="B143" s="1087"/>
      <c r="C143" s="1088"/>
      <c r="D143" s="1088"/>
      <c r="E143" s="1088"/>
      <c r="F143" s="1088"/>
      <c r="G143" s="1088"/>
      <c r="H143" s="1089"/>
      <c r="J143" s="1066"/>
      <c r="K143" s="1067"/>
      <c r="L143" s="1067"/>
      <c r="M143" s="1067"/>
      <c r="N143" s="1067"/>
      <c r="O143" s="1067"/>
      <c r="P143" s="1067"/>
      <c r="Q143" s="1067"/>
      <c r="R143" s="1067"/>
      <c r="S143" s="1067"/>
      <c r="T143" s="1067"/>
      <c r="U143" s="1067"/>
      <c r="V143" s="1067"/>
      <c r="W143" s="1067"/>
      <c r="X143" s="1067"/>
      <c r="Y143" s="1067"/>
      <c r="Z143" s="1067"/>
      <c r="AA143" s="1068"/>
      <c r="AC143" s="221"/>
    </row>
    <row r="144" spans="2:29" x14ac:dyDescent="0.35">
      <c r="B144" s="1087"/>
      <c r="C144" s="1088"/>
      <c r="D144" s="1088"/>
      <c r="E144" s="1088"/>
      <c r="F144" s="1088"/>
      <c r="G144" s="1088"/>
      <c r="H144" s="1089"/>
      <c r="J144" s="1066"/>
      <c r="K144" s="1067"/>
      <c r="L144" s="1067"/>
      <c r="M144" s="1067"/>
      <c r="N144" s="1067"/>
      <c r="O144" s="1067"/>
      <c r="P144" s="1067"/>
      <c r="Q144" s="1067"/>
      <c r="R144" s="1067"/>
      <c r="S144" s="1067"/>
      <c r="T144" s="1067"/>
      <c r="U144" s="1067"/>
      <c r="V144" s="1067"/>
      <c r="W144" s="1067"/>
      <c r="X144" s="1067"/>
      <c r="Y144" s="1067"/>
      <c r="Z144" s="1067"/>
      <c r="AA144" s="1068"/>
      <c r="AC144" s="221"/>
    </row>
    <row r="145" spans="2:29" x14ac:dyDescent="0.35">
      <c r="B145" s="1087"/>
      <c r="C145" s="1088"/>
      <c r="D145" s="1088"/>
      <c r="E145" s="1088"/>
      <c r="F145" s="1088"/>
      <c r="G145" s="1088"/>
      <c r="H145" s="1089"/>
      <c r="J145" s="1066"/>
      <c r="K145" s="1067"/>
      <c r="L145" s="1067"/>
      <c r="M145" s="1067"/>
      <c r="N145" s="1067"/>
      <c r="O145" s="1067"/>
      <c r="P145" s="1067"/>
      <c r="Q145" s="1067"/>
      <c r="R145" s="1067"/>
      <c r="S145" s="1067"/>
      <c r="T145" s="1067"/>
      <c r="U145" s="1067"/>
      <c r="V145" s="1067"/>
      <c r="W145" s="1067"/>
      <c r="X145" s="1067"/>
      <c r="Y145" s="1067"/>
      <c r="Z145" s="1067"/>
      <c r="AA145" s="1068"/>
      <c r="AC145" s="221"/>
    </row>
    <row r="146" spans="2:29" x14ac:dyDescent="0.35">
      <c r="B146" s="1087"/>
      <c r="C146" s="1088"/>
      <c r="D146" s="1088"/>
      <c r="E146" s="1088"/>
      <c r="F146" s="1088"/>
      <c r="G146" s="1088"/>
      <c r="H146" s="1089"/>
      <c r="J146" s="1066"/>
      <c r="K146" s="1067"/>
      <c r="L146" s="1067"/>
      <c r="M146" s="1067"/>
      <c r="N146" s="1067"/>
      <c r="O146" s="1067"/>
      <c r="P146" s="1067"/>
      <c r="Q146" s="1067"/>
      <c r="R146" s="1067"/>
      <c r="S146" s="1067"/>
      <c r="T146" s="1067"/>
      <c r="U146" s="1067"/>
      <c r="V146" s="1067"/>
      <c r="W146" s="1067"/>
      <c r="X146" s="1067"/>
      <c r="Y146" s="1067"/>
      <c r="Z146" s="1067"/>
      <c r="AA146" s="1068"/>
      <c r="AC146" s="221"/>
    </row>
    <row r="147" spans="2:29" x14ac:dyDescent="0.35">
      <c r="B147" s="1087"/>
      <c r="C147" s="1088"/>
      <c r="D147" s="1088"/>
      <c r="E147" s="1088"/>
      <c r="F147" s="1088"/>
      <c r="G147" s="1088"/>
      <c r="H147" s="1089"/>
      <c r="J147" s="1066"/>
      <c r="K147" s="1067"/>
      <c r="L147" s="1067"/>
      <c r="M147" s="1067"/>
      <c r="N147" s="1067"/>
      <c r="O147" s="1067"/>
      <c r="P147" s="1067"/>
      <c r="Q147" s="1067"/>
      <c r="R147" s="1067"/>
      <c r="S147" s="1067"/>
      <c r="T147" s="1067"/>
      <c r="U147" s="1067"/>
      <c r="V147" s="1067"/>
      <c r="W147" s="1067"/>
      <c r="X147" s="1067"/>
      <c r="Y147" s="1067"/>
      <c r="Z147" s="1067"/>
      <c r="AA147" s="1068"/>
      <c r="AC147" s="221"/>
    </row>
    <row r="148" spans="2:29" x14ac:dyDescent="0.35">
      <c r="B148" s="1087"/>
      <c r="C148" s="1088"/>
      <c r="D148" s="1088"/>
      <c r="E148" s="1088"/>
      <c r="F148" s="1088"/>
      <c r="G148" s="1088"/>
      <c r="H148" s="1089"/>
      <c r="J148" s="1066"/>
      <c r="K148" s="1067"/>
      <c r="L148" s="1067"/>
      <c r="M148" s="1067"/>
      <c r="N148" s="1067"/>
      <c r="O148" s="1067"/>
      <c r="P148" s="1067"/>
      <c r="Q148" s="1067"/>
      <c r="R148" s="1067"/>
      <c r="S148" s="1067"/>
      <c r="T148" s="1067"/>
      <c r="U148" s="1067"/>
      <c r="V148" s="1067"/>
      <c r="W148" s="1067"/>
      <c r="X148" s="1067"/>
      <c r="Y148" s="1067"/>
      <c r="Z148" s="1067"/>
      <c r="AA148" s="1068"/>
      <c r="AC148" s="221"/>
    </row>
    <row r="149" spans="2:29" x14ac:dyDescent="0.35">
      <c r="B149" s="1087"/>
      <c r="C149" s="1088"/>
      <c r="D149" s="1088"/>
      <c r="E149" s="1088"/>
      <c r="F149" s="1088"/>
      <c r="G149" s="1088"/>
      <c r="H149" s="1089"/>
      <c r="J149" s="1066"/>
      <c r="K149" s="1067"/>
      <c r="L149" s="1067"/>
      <c r="M149" s="1067"/>
      <c r="N149" s="1067"/>
      <c r="O149" s="1067"/>
      <c r="P149" s="1067"/>
      <c r="Q149" s="1067"/>
      <c r="R149" s="1067"/>
      <c r="S149" s="1067"/>
      <c r="T149" s="1067"/>
      <c r="U149" s="1067"/>
      <c r="V149" s="1067"/>
      <c r="W149" s="1067"/>
      <c r="X149" s="1067"/>
      <c r="Y149" s="1067"/>
      <c r="Z149" s="1067"/>
      <c r="AA149" s="1068"/>
      <c r="AC149" s="221"/>
    </row>
    <row r="150" spans="2:29" x14ac:dyDescent="0.35">
      <c r="B150" s="1087"/>
      <c r="C150" s="1088"/>
      <c r="D150" s="1088"/>
      <c r="E150" s="1088"/>
      <c r="F150" s="1088"/>
      <c r="G150" s="1088"/>
      <c r="H150" s="1089"/>
      <c r="J150" s="1066"/>
      <c r="K150" s="1067"/>
      <c r="L150" s="1067"/>
      <c r="M150" s="1067"/>
      <c r="N150" s="1067"/>
      <c r="O150" s="1067"/>
      <c r="P150" s="1067"/>
      <c r="Q150" s="1067"/>
      <c r="R150" s="1067"/>
      <c r="S150" s="1067"/>
      <c r="T150" s="1067"/>
      <c r="U150" s="1067"/>
      <c r="V150" s="1067"/>
      <c r="W150" s="1067"/>
      <c r="X150" s="1067"/>
      <c r="Y150" s="1067"/>
      <c r="Z150" s="1067"/>
      <c r="AA150" s="1068"/>
      <c r="AC150" s="221"/>
    </row>
    <row r="151" spans="2:29" x14ac:dyDescent="0.35">
      <c r="B151" s="1087"/>
      <c r="C151" s="1088"/>
      <c r="D151" s="1088"/>
      <c r="E151" s="1088"/>
      <c r="F151" s="1088"/>
      <c r="G151" s="1088"/>
      <c r="H151" s="1089"/>
      <c r="J151" s="1066"/>
      <c r="K151" s="1067"/>
      <c r="L151" s="1067"/>
      <c r="M151" s="1067"/>
      <c r="N151" s="1067"/>
      <c r="O151" s="1067"/>
      <c r="P151" s="1067"/>
      <c r="Q151" s="1067"/>
      <c r="R151" s="1067"/>
      <c r="S151" s="1067"/>
      <c r="T151" s="1067"/>
      <c r="U151" s="1067"/>
      <c r="V151" s="1067"/>
      <c r="W151" s="1067"/>
      <c r="X151" s="1067"/>
      <c r="Y151" s="1067"/>
      <c r="Z151" s="1067"/>
      <c r="AA151" s="1068"/>
      <c r="AC151" s="221"/>
    </row>
    <row r="152" spans="2:29" x14ac:dyDescent="0.35">
      <c r="B152" s="1087"/>
      <c r="C152" s="1088"/>
      <c r="D152" s="1088"/>
      <c r="E152" s="1088"/>
      <c r="F152" s="1088"/>
      <c r="G152" s="1088"/>
      <c r="H152" s="1089"/>
      <c r="J152" s="1066"/>
      <c r="K152" s="1067"/>
      <c r="L152" s="1067"/>
      <c r="M152" s="1067"/>
      <c r="N152" s="1067"/>
      <c r="O152" s="1067"/>
      <c r="P152" s="1067"/>
      <c r="Q152" s="1067"/>
      <c r="R152" s="1067"/>
      <c r="S152" s="1067"/>
      <c r="T152" s="1067"/>
      <c r="U152" s="1067"/>
      <c r="V152" s="1067"/>
      <c r="W152" s="1067"/>
      <c r="X152" s="1067"/>
      <c r="Y152" s="1067"/>
      <c r="Z152" s="1067"/>
      <c r="AA152" s="1068"/>
      <c r="AC152" s="221"/>
    </row>
    <row r="153" spans="2:29" ht="16" thickBot="1" x14ac:dyDescent="0.4">
      <c r="B153" s="1090"/>
      <c r="C153" s="1091"/>
      <c r="D153" s="1091"/>
      <c r="E153" s="1091"/>
      <c r="F153" s="1091"/>
      <c r="G153" s="1091"/>
      <c r="H153" s="1092"/>
      <c r="J153" s="1069"/>
      <c r="K153" s="1070"/>
      <c r="L153" s="1070"/>
      <c r="M153" s="1070"/>
      <c r="N153" s="1070"/>
      <c r="O153" s="1070"/>
      <c r="P153" s="1070"/>
      <c r="Q153" s="1070"/>
      <c r="R153" s="1070"/>
      <c r="S153" s="1070"/>
      <c r="T153" s="1070"/>
      <c r="U153" s="1070"/>
      <c r="V153" s="1070"/>
      <c r="W153" s="1070"/>
      <c r="X153" s="1070"/>
      <c r="Y153" s="1070"/>
      <c r="Z153" s="1070"/>
      <c r="AA153" s="1071"/>
      <c r="AC153" s="221"/>
    </row>
    <row r="154" spans="2:29" ht="16" thickBot="1" x14ac:dyDescent="0.4">
      <c r="J154" s="218"/>
      <c r="AC154" s="221"/>
    </row>
    <row r="155" spans="2:29" s="30" customFormat="1" ht="21.75" customHeight="1" thickBot="1" x14ac:dyDescent="0.4">
      <c r="B155" s="1063" t="s">
        <v>533</v>
      </c>
      <c r="C155" s="1064"/>
      <c r="D155" s="1064"/>
      <c r="E155" s="1064"/>
      <c r="F155" s="1064"/>
      <c r="G155" s="1064"/>
      <c r="H155" s="1065"/>
      <c r="J155" s="1035" t="s">
        <v>534</v>
      </c>
      <c r="K155" s="1036"/>
      <c r="L155" s="1036"/>
      <c r="M155" s="1036"/>
      <c r="N155" s="1036"/>
      <c r="O155" s="1036"/>
      <c r="P155" s="1036"/>
      <c r="Q155" s="1036"/>
      <c r="R155" s="1036"/>
      <c r="S155" s="1036"/>
      <c r="T155" s="1036"/>
      <c r="U155" s="1036"/>
      <c r="V155" s="1036"/>
      <c r="W155" s="1036"/>
      <c r="X155" s="1036"/>
      <c r="Y155" s="1036"/>
      <c r="Z155" s="1036"/>
      <c r="AA155" s="1037"/>
      <c r="AC155" s="206"/>
    </row>
    <row r="156" spans="2:29" x14ac:dyDescent="0.35">
      <c r="B156" s="1084"/>
      <c r="C156" s="1085"/>
      <c r="D156" s="1085"/>
      <c r="E156" s="1085"/>
      <c r="F156" s="1085"/>
      <c r="G156" s="1085"/>
      <c r="H156" s="1086"/>
      <c r="J156" s="1084"/>
      <c r="K156" s="1085"/>
      <c r="L156" s="1085"/>
      <c r="M156" s="1085"/>
      <c r="N156" s="1085"/>
      <c r="O156" s="1085"/>
      <c r="P156" s="1085"/>
      <c r="Q156" s="1085"/>
      <c r="R156" s="1085"/>
      <c r="S156" s="1085"/>
      <c r="T156" s="1085"/>
      <c r="U156" s="1085"/>
      <c r="V156" s="1085"/>
      <c r="W156" s="1085"/>
      <c r="X156" s="1085"/>
      <c r="Y156" s="1085"/>
      <c r="Z156" s="1085"/>
      <c r="AA156" s="1086"/>
      <c r="AC156" s="221"/>
    </row>
    <row r="157" spans="2:29" x14ac:dyDescent="0.35">
      <c r="B157" s="1087"/>
      <c r="C157" s="1088"/>
      <c r="D157" s="1088"/>
      <c r="E157" s="1088"/>
      <c r="F157" s="1088"/>
      <c r="G157" s="1088"/>
      <c r="H157" s="1089"/>
      <c r="J157" s="1087"/>
      <c r="K157" s="1088"/>
      <c r="L157" s="1088"/>
      <c r="M157" s="1088"/>
      <c r="N157" s="1088"/>
      <c r="O157" s="1088"/>
      <c r="P157" s="1088"/>
      <c r="Q157" s="1088"/>
      <c r="R157" s="1088"/>
      <c r="S157" s="1088"/>
      <c r="T157" s="1088"/>
      <c r="U157" s="1088"/>
      <c r="V157" s="1088"/>
      <c r="W157" s="1088"/>
      <c r="X157" s="1088"/>
      <c r="Y157" s="1088"/>
      <c r="Z157" s="1088"/>
      <c r="AA157" s="1089"/>
      <c r="AC157" s="221"/>
    </row>
    <row r="158" spans="2:29" x14ac:dyDescent="0.35">
      <c r="B158" s="1087"/>
      <c r="C158" s="1088"/>
      <c r="D158" s="1088"/>
      <c r="E158" s="1088"/>
      <c r="F158" s="1088"/>
      <c r="G158" s="1088"/>
      <c r="H158" s="1089"/>
      <c r="J158" s="1087"/>
      <c r="K158" s="1088"/>
      <c r="L158" s="1088"/>
      <c r="M158" s="1088"/>
      <c r="N158" s="1088"/>
      <c r="O158" s="1088"/>
      <c r="P158" s="1088"/>
      <c r="Q158" s="1088"/>
      <c r="R158" s="1088"/>
      <c r="S158" s="1088"/>
      <c r="T158" s="1088"/>
      <c r="U158" s="1088"/>
      <c r="V158" s="1088"/>
      <c r="W158" s="1088"/>
      <c r="X158" s="1088"/>
      <c r="Y158" s="1088"/>
      <c r="Z158" s="1088"/>
      <c r="AA158" s="1089"/>
      <c r="AC158" s="221"/>
    </row>
    <row r="159" spans="2:29" x14ac:dyDescent="0.35">
      <c r="B159" s="1087"/>
      <c r="C159" s="1088"/>
      <c r="D159" s="1088"/>
      <c r="E159" s="1088"/>
      <c r="F159" s="1088"/>
      <c r="G159" s="1088"/>
      <c r="H159" s="1089"/>
      <c r="J159" s="1087"/>
      <c r="K159" s="1088"/>
      <c r="L159" s="1088"/>
      <c r="M159" s="1088"/>
      <c r="N159" s="1088"/>
      <c r="O159" s="1088"/>
      <c r="P159" s="1088"/>
      <c r="Q159" s="1088"/>
      <c r="R159" s="1088"/>
      <c r="S159" s="1088"/>
      <c r="T159" s="1088"/>
      <c r="U159" s="1088"/>
      <c r="V159" s="1088"/>
      <c r="W159" s="1088"/>
      <c r="X159" s="1088"/>
      <c r="Y159" s="1088"/>
      <c r="Z159" s="1088"/>
      <c r="AA159" s="1089"/>
      <c r="AC159" s="221"/>
    </row>
    <row r="160" spans="2:29" x14ac:dyDescent="0.35">
      <c r="B160" s="1087"/>
      <c r="C160" s="1088"/>
      <c r="D160" s="1088"/>
      <c r="E160" s="1088"/>
      <c r="F160" s="1088"/>
      <c r="G160" s="1088"/>
      <c r="H160" s="1089"/>
      <c r="J160" s="1087"/>
      <c r="K160" s="1088"/>
      <c r="L160" s="1088"/>
      <c r="M160" s="1088"/>
      <c r="N160" s="1088"/>
      <c r="O160" s="1088"/>
      <c r="P160" s="1088"/>
      <c r="Q160" s="1088"/>
      <c r="R160" s="1088"/>
      <c r="S160" s="1088"/>
      <c r="T160" s="1088"/>
      <c r="U160" s="1088"/>
      <c r="V160" s="1088"/>
      <c r="W160" s="1088"/>
      <c r="X160" s="1088"/>
      <c r="Y160" s="1088"/>
      <c r="Z160" s="1088"/>
      <c r="AA160" s="1089"/>
      <c r="AC160" s="221"/>
    </row>
    <row r="161" spans="2:29" x14ac:dyDescent="0.35">
      <c r="B161" s="1087"/>
      <c r="C161" s="1088"/>
      <c r="D161" s="1088"/>
      <c r="E161" s="1088"/>
      <c r="F161" s="1088"/>
      <c r="G161" s="1088"/>
      <c r="H161" s="1089"/>
      <c r="J161" s="1087"/>
      <c r="K161" s="1088"/>
      <c r="L161" s="1088"/>
      <c r="M161" s="1088"/>
      <c r="N161" s="1088"/>
      <c r="O161" s="1088"/>
      <c r="P161" s="1088"/>
      <c r="Q161" s="1088"/>
      <c r="R161" s="1088"/>
      <c r="S161" s="1088"/>
      <c r="T161" s="1088"/>
      <c r="U161" s="1088"/>
      <c r="V161" s="1088"/>
      <c r="W161" s="1088"/>
      <c r="X161" s="1088"/>
      <c r="Y161" s="1088"/>
      <c r="Z161" s="1088"/>
      <c r="AA161" s="1089"/>
      <c r="AC161" s="221"/>
    </row>
    <row r="162" spans="2:29" x14ac:dyDescent="0.35">
      <c r="B162" s="1087"/>
      <c r="C162" s="1088"/>
      <c r="D162" s="1088"/>
      <c r="E162" s="1088"/>
      <c r="F162" s="1088"/>
      <c r="G162" s="1088"/>
      <c r="H162" s="1089"/>
      <c r="J162" s="1087"/>
      <c r="K162" s="1088"/>
      <c r="L162" s="1088"/>
      <c r="M162" s="1088"/>
      <c r="N162" s="1088"/>
      <c r="O162" s="1088"/>
      <c r="P162" s="1088"/>
      <c r="Q162" s="1088"/>
      <c r="R162" s="1088"/>
      <c r="S162" s="1088"/>
      <c r="T162" s="1088"/>
      <c r="U162" s="1088"/>
      <c r="V162" s="1088"/>
      <c r="W162" s="1088"/>
      <c r="X162" s="1088"/>
      <c r="Y162" s="1088"/>
      <c r="Z162" s="1088"/>
      <c r="AA162" s="1089"/>
      <c r="AC162" s="221"/>
    </row>
    <row r="163" spans="2:29" x14ac:dyDescent="0.35">
      <c r="B163" s="1087"/>
      <c r="C163" s="1088"/>
      <c r="D163" s="1088"/>
      <c r="E163" s="1088"/>
      <c r="F163" s="1088"/>
      <c r="G163" s="1088"/>
      <c r="H163" s="1089"/>
      <c r="J163" s="1087"/>
      <c r="K163" s="1088"/>
      <c r="L163" s="1088"/>
      <c r="M163" s="1088"/>
      <c r="N163" s="1088"/>
      <c r="O163" s="1088"/>
      <c r="P163" s="1088"/>
      <c r="Q163" s="1088"/>
      <c r="R163" s="1088"/>
      <c r="S163" s="1088"/>
      <c r="T163" s="1088"/>
      <c r="U163" s="1088"/>
      <c r="V163" s="1088"/>
      <c r="W163" s="1088"/>
      <c r="X163" s="1088"/>
      <c r="Y163" s="1088"/>
      <c r="Z163" s="1088"/>
      <c r="AA163" s="1089"/>
      <c r="AC163" s="221"/>
    </row>
    <row r="164" spans="2:29" x14ac:dyDescent="0.35">
      <c r="B164" s="1087"/>
      <c r="C164" s="1088"/>
      <c r="D164" s="1088"/>
      <c r="E164" s="1088"/>
      <c r="F164" s="1088"/>
      <c r="G164" s="1088"/>
      <c r="H164" s="1089"/>
      <c r="J164" s="1087"/>
      <c r="K164" s="1088"/>
      <c r="L164" s="1088"/>
      <c r="M164" s="1088"/>
      <c r="N164" s="1088"/>
      <c r="O164" s="1088"/>
      <c r="P164" s="1088"/>
      <c r="Q164" s="1088"/>
      <c r="R164" s="1088"/>
      <c r="S164" s="1088"/>
      <c r="T164" s="1088"/>
      <c r="U164" s="1088"/>
      <c r="V164" s="1088"/>
      <c r="W164" s="1088"/>
      <c r="X164" s="1088"/>
      <c r="Y164" s="1088"/>
      <c r="Z164" s="1088"/>
      <c r="AA164" s="1089"/>
      <c r="AC164" s="221"/>
    </row>
    <row r="165" spans="2:29" x14ac:dyDescent="0.35">
      <c r="B165" s="1087"/>
      <c r="C165" s="1088"/>
      <c r="D165" s="1088"/>
      <c r="E165" s="1088"/>
      <c r="F165" s="1088"/>
      <c r="G165" s="1088"/>
      <c r="H165" s="1089"/>
      <c r="J165" s="1087"/>
      <c r="K165" s="1088"/>
      <c r="L165" s="1088"/>
      <c r="M165" s="1088"/>
      <c r="N165" s="1088"/>
      <c r="O165" s="1088"/>
      <c r="P165" s="1088"/>
      <c r="Q165" s="1088"/>
      <c r="R165" s="1088"/>
      <c r="S165" s="1088"/>
      <c r="T165" s="1088"/>
      <c r="U165" s="1088"/>
      <c r="V165" s="1088"/>
      <c r="W165" s="1088"/>
      <c r="X165" s="1088"/>
      <c r="Y165" s="1088"/>
      <c r="Z165" s="1088"/>
      <c r="AA165" s="1089"/>
      <c r="AC165" s="221"/>
    </row>
    <row r="166" spans="2:29" x14ac:dyDescent="0.35">
      <c r="B166" s="1087"/>
      <c r="C166" s="1088"/>
      <c r="D166" s="1088"/>
      <c r="E166" s="1088"/>
      <c r="F166" s="1088"/>
      <c r="G166" s="1088"/>
      <c r="H166" s="1089"/>
      <c r="J166" s="1087"/>
      <c r="K166" s="1088"/>
      <c r="L166" s="1088"/>
      <c r="M166" s="1088"/>
      <c r="N166" s="1088"/>
      <c r="O166" s="1088"/>
      <c r="P166" s="1088"/>
      <c r="Q166" s="1088"/>
      <c r="R166" s="1088"/>
      <c r="S166" s="1088"/>
      <c r="T166" s="1088"/>
      <c r="U166" s="1088"/>
      <c r="V166" s="1088"/>
      <c r="W166" s="1088"/>
      <c r="X166" s="1088"/>
      <c r="Y166" s="1088"/>
      <c r="Z166" s="1088"/>
      <c r="AA166" s="1089"/>
      <c r="AC166" s="221"/>
    </row>
    <row r="167" spans="2:29" x14ac:dyDescent="0.35">
      <c r="B167" s="1087"/>
      <c r="C167" s="1088"/>
      <c r="D167" s="1088"/>
      <c r="E167" s="1088"/>
      <c r="F167" s="1088"/>
      <c r="G167" s="1088"/>
      <c r="H167" s="1089"/>
      <c r="J167" s="1087"/>
      <c r="K167" s="1088"/>
      <c r="L167" s="1088"/>
      <c r="M167" s="1088"/>
      <c r="N167" s="1088"/>
      <c r="O167" s="1088"/>
      <c r="P167" s="1088"/>
      <c r="Q167" s="1088"/>
      <c r="R167" s="1088"/>
      <c r="S167" s="1088"/>
      <c r="T167" s="1088"/>
      <c r="U167" s="1088"/>
      <c r="V167" s="1088"/>
      <c r="W167" s="1088"/>
      <c r="X167" s="1088"/>
      <c r="Y167" s="1088"/>
      <c r="Z167" s="1088"/>
      <c r="AA167" s="1089"/>
      <c r="AC167" s="221"/>
    </row>
    <row r="168" spans="2:29" x14ac:dyDescent="0.35">
      <c r="B168" s="1087"/>
      <c r="C168" s="1088"/>
      <c r="D168" s="1088"/>
      <c r="E168" s="1088"/>
      <c r="F168" s="1088"/>
      <c r="G168" s="1088"/>
      <c r="H168" s="1089"/>
      <c r="J168" s="1087"/>
      <c r="K168" s="1088"/>
      <c r="L168" s="1088"/>
      <c r="M168" s="1088"/>
      <c r="N168" s="1088"/>
      <c r="O168" s="1088"/>
      <c r="P168" s="1088"/>
      <c r="Q168" s="1088"/>
      <c r="R168" s="1088"/>
      <c r="S168" s="1088"/>
      <c r="T168" s="1088"/>
      <c r="U168" s="1088"/>
      <c r="V168" s="1088"/>
      <c r="W168" s="1088"/>
      <c r="X168" s="1088"/>
      <c r="Y168" s="1088"/>
      <c r="Z168" s="1088"/>
      <c r="AA168" s="1089"/>
      <c r="AC168" s="221"/>
    </row>
    <row r="169" spans="2:29" x14ac:dyDescent="0.35">
      <c r="B169" s="1087"/>
      <c r="C169" s="1088"/>
      <c r="D169" s="1088"/>
      <c r="E169" s="1088"/>
      <c r="F169" s="1088"/>
      <c r="G169" s="1088"/>
      <c r="H169" s="1089"/>
      <c r="J169" s="1087"/>
      <c r="K169" s="1088"/>
      <c r="L169" s="1088"/>
      <c r="M169" s="1088"/>
      <c r="N169" s="1088"/>
      <c r="O169" s="1088"/>
      <c r="P169" s="1088"/>
      <c r="Q169" s="1088"/>
      <c r="R169" s="1088"/>
      <c r="S169" s="1088"/>
      <c r="T169" s="1088"/>
      <c r="U169" s="1088"/>
      <c r="V169" s="1088"/>
      <c r="W169" s="1088"/>
      <c r="X169" s="1088"/>
      <c r="Y169" s="1088"/>
      <c r="Z169" s="1088"/>
      <c r="AA169" s="1089"/>
      <c r="AC169" s="221"/>
    </row>
    <row r="170" spans="2:29" x14ac:dyDescent="0.35">
      <c r="B170" s="1087"/>
      <c r="C170" s="1088"/>
      <c r="D170" s="1088"/>
      <c r="E170" s="1088"/>
      <c r="F170" s="1088"/>
      <c r="G170" s="1088"/>
      <c r="H170" s="1089"/>
      <c r="J170" s="1087"/>
      <c r="K170" s="1088"/>
      <c r="L170" s="1088"/>
      <c r="M170" s="1088"/>
      <c r="N170" s="1088"/>
      <c r="O170" s="1088"/>
      <c r="P170" s="1088"/>
      <c r="Q170" s="1088"/>
      <c r="R170" s="1088"/>
      <c r="S170" s="1088"/>
      <c r="T170" s="1088"/>
      <c r="U170" s="1088"/>
      <c r="V170" s="1088"/>
      <c r="W170" s="1088"/>
      <c r="X170" s="1088"/>
      <c r="Y170" s="1088"/>
      <c r="Z170" s="1088"/>
      <c r="AA170" s="1089"/>
      <c r="AC170" s="221"/>
    </row>
    <row r="171" spans="2:29" x14ac:dyDescent="0.35">
      <c r="B171" s="1087"/>
      <c r="C171" s="1088"/>
      <c r="D171" s="1088"/>
      <c r="E171" s="1088"/>
      <c r="F171" s="1088"/>
      <c r="G171" s="1088"/>
      <c r="H171" s="1089"/>
      <c r="J171" s="1087"/>
      <c r="K171" s="1088"/>
      <c r="L171" s="1088"/>
      <c r="M171" s="1088"/>
      <c r="N171" s="1088"/>
      <c r="O171" s="1088"/>
      <c r="P171" s="1088"/>
      <c r="Q171" s="1088"/>
      <c r="R171" s="1088"/>
      <c r="S171" s="1088"/>
      <c r="T171" s="1088"/>
      <c r="U171" s="1088"/>
      <c r="V171" s="1088"/>
      <c r="W171" s="1088"/>
      <c r="X171" s="1088"/>
      <c r="Y171" s="1088"/>
      <c r="Z171" s="1088"/>
      <c r="AA171" s="1089"/>
      <c r="AC171" s="221"/>
    </row>
    <row r="172" spans="2:29" x14ac:dyDescent="0.35">
      <c r="B172" s="1087"/>
      <c r="C172" s="1088"/>
      <c r="D172" s="1088"/>
      <c r="E172" s="1088"/>
      <c r="F172" s="1088"/>
      <c r="G172" s="1088"/>
      <c r="H172" s="1089"/>
      <c r="J172" s="1087"/>
      <c r="K172" s="1088"/>
      <c r="L172" s="1088"/>
      <c r="M172" s="1088"/>
      <c r="N172" s="1088"/>
      <c r="O172" s="1088"/>
      <c r="P172" s="1088"/>
      <c r="Q172" s="1088"/>
      <c r="R172" s="1088"/>
      <c r="S172" s="1088"/>
      <c r="T172" s="1088"/>
      <c r="U172" s="1088"/>
      <c r="V172" s="1088"/>
      <c r="W172" s="1088"/>
      <c r="X172" s="1088"/>
      <c r="Y172" s="1088"/>
      <c r="Z172" s="1088"/>
      <c r="AA172" s="1089"/>
      <c r="AC172" s="221"/>
    </row>
    <row r="173" spans="2:29" x14ac:dyDescent="0.35">
      <c r="B173" s="1087"/>
      <c r="C173" s="1088"/>
      <c r="D173" s="1088"/>
      <c r="E173" s="1088"/>
      <c r="F173" s="1088"/>
      <c r="G173" s="1088"/>
      <c r="H173" s="1089"/>
      <c r="J173" s="1087"/>
      <c r="K173" s="1088"/>
      <c r="L173" s="1088"/>
      <c r="M173" s="1088"/>
      <c r="N173" s="1088"/>
      <c r="O173" s="1088"/>
      <c r="P173" s="1088"/>
      <c r="Q173" s="1088"/>
      <c r="R173" s="1088"/>
      <c r="S173" s="1088"/>
      <c r="T173" s="1088"/>
      <c r="U173" s="1088"/>
      <c r="V173" s="1088"/>
      <c r="W173" s="1088"/>
      <c r="X173" s="1088"/>
      <c r="Y173" s="1088"/>
      <c r="Z173" s="1088"/>
      <c r="AA173" s="1089"/>
      <c r="AC173" s="221"/>
    </row>
    <row r="174" spans="2:29" x14ac:dyDescent="0.35">
      <c r="B174" s="1087"/>
      <c r="C174" s="1088"/>
      <c r="D174" s="1088"/>
      <c r="E174" s="1088"/>
      <c r="F174" s="1088"/>
      <c r="G174" s="1088"/>
      <c r="H174" s="1089"/>
      <c r="J174" s="1087"/>
      <c r="K174" s="1088"/>
      <c r="L174" s="1088"/>
      <c r="M174" s="1088"/>
      <c r="N174" s="1088"/>
      <c r="O174" s="1088"/>
      <c r="P174" s="1088"/>
      <c r="Q174" s="1088"/>
      <c r="R174" s="1088"/>
      <c r="S174" s="1088"/>
      <c r="T174" s="1088"/>
      <c r="U174" s="1088"/>
      <c r="V174" s="1088"/>
      <c r="W174" s="1088"/>
      <c r="X174" s="1088"/>
      <c r="Y174" s="1088"/>
      <c r="Z174" s="1088"/>
      <c r="AA174" s="1089"/>
      <c r="AC174" s="221"/>
    </row>
    <row r="175" spans="2:29" x14ac:dyDescent="0.35">
      <c r="B175" s="1087"/>
      <c r="C175" s="1088"/>
      <c r="D175" s="1088"/>
      <c r="E175" s="1088"/>
      <c r="F175" s="1088"/>
      <c r="G175" s="1088"/>
      <c r="H175" s="1089"/>
      <c r="J175" s="1087"/>
      <c r="K175" s="1088"/>
      <c r="L175" s="1088"/>
      <c r="M175" s="1088"/>
      <c r="N175" s="1088"/>
      <c r="O175" s="1088"/>
      <c r="P175" s="1088"/>
      <c r="Q175" s="1088"/>
      <c r="R175" s="1088"/>
      <c r="S175" s="1088"/>
      <c r="T175" s="1088"/>
      <c r="U175" s="1088"/>
      <c r="V175" s="1088"/>
      <c r="W175" s="1088"/>
      <c r="X175" s="1088"/>
      <c r="Y175" s="1088"/>
      <c r="Z175" s="1088"/>
      <c r="AA175" s="1089"/>
      <c r="AC175" s="221"/>
    </row>
    <row r="176" spans="2:29" x14ac:dyDescent="0.35">
      <c r="B176" s="1087"/>
      <c r="C176" s="1088"/>
      <c r="D176" s="1088"/>
      <c r="E176" s="1088"/>
      <c r="F176" s="1088"/>
      <c r="G176" s="1088"/>
      <c r="H176" s="1089"/>
      <c r="J176" s="1087"/>
      <c r="K176" s="1088"/>
      <c r="L176" s="1088"/>
      <c r="M176" s="1088"/>
      <c r="N176" s="1088"/>
      <c r="O176" s="1088"/>
      <c r="P176" s="1088"/>
      <c r="Q176" s="1088"/>
      <c r="R176" s="1088"/>
      <c r="S176" s="1088"/>
      <c r="T176" s="1088"/>
      <c r="U176" s="1088"/>
      <c r="V176" s="1088"/>
      <c r="W176" s="1088"/>
      <c r="X176" s="1088"/>
      <c r="Y176" s="1088"/>
      <c r="Z176" s="1088"/>
      <c r="AA176" s="1089"/>
      <c r="AC176" s="221"/>
    </row>
    <row r="177" spans="2:29" ht="16" thickBot="1" x14ac:dyDescent="0.4">
      <c r="B177" s="1090"/>
      <c r="C177" s="1091"/>
      <c r="D177" s="1091"/>
      <c r="E177" s="1091"/>
      <c r="F177" s="1091"/>
      <c r="G177" s="1091"/>
      <c r="H177" s="1092"/>
      <c r="J177" s="1090"/>
      <c r="K177" s="1091"/>
      <c r="L177" s="1091"/>
      <c r="M177" s="1091"/>
      <c r="N177" s="1091"/>
      <c r="O177" s="1091"/>
      <c r="P177" s="1091"/>
      <c r="Q177" s="1091"/>
      <c r="R177" s="1091"/>
      <c r="S177" s="1091"/>
      <c r="T177" s="1091"/>
      <c r="U177" s="1091"/>
      <c r="V177" s="1091"/>
      <c r="W177" s="1091"/>
      <c r="X177" s="1091"/>
      <c r="Y177" s="1091"/>
      <c r="Z177" s="1091"/>
      <c r="AA177" s="1092"/>
      <c r="AC177" s="221"/>
    </row>
    <row r="178" spans="2:29" ht="16" thickBot="1" x14ac:dyDescent="0.4">
      <c r="B178" s="226"/>
      <c r="AC178" s="221"/>
    </row>
    <row r="179" spans="2:29" s="30" customFormat="1" ht="16" thickBot="1" x14ac:dyDescent="0.4">
      <c r="B179" s="1035" t="s">
        <v>535</v>
      </c>
      <c r="C179" s="1036"/>
      <c r="D179" s="1036"/>
      <c r="E179" s="1036"/>
      <c r="F179" s="1036"/>
      <c r="G179" s="1036"/>
      <c r="H179" s="1036"/>
      <c r="I179" s="1036"/>
      <c r="J179" s="1036"/>
      <c r="K179" s="1036"/>
      <c r="L179" s="1036"/>
      <c r="M179" s="1036"/>
      <c r="N179" s="1036"/>
      <c r="O179" s="1036"/>
      <c r="P179" s="1036"/>
      <c r="Q179" s="1036"/>
      <c r="R179" s="1036"/>
      <c r="S179" s="1036"/>
      <c r="T179" s="1036"/>
      <c r="U179" s="1036"/>
      <c r="V179" s="1036"/>
      <c r="W179" s="1036"/>
      <c r="X179" s="1036"/>
      <c r="Y179" s="1036"/>
      <c r="Z179" s="1036"/>
      <c r="AA179" s="1037"/>
      <c r="AC179" s="206"/>
    </row>
    <row r="180" spans="2:29" x14ac:dyDescent="0.35">
      <c r="B180" s="1084"/>
      <c r="C180" s="1085"/>
      <c r="D180" s="1085"/>
      <c r="E180" s="1085"/>
      <c r="F180" s="1085"/>
      <c r="G180" s="1085"/>
      <c r="H180" s="1085"/>
      <c r="I180" s="1085"/>
      <c r="J180" s="1085"/>
      <c r="K180" s="1085"/>
      <c r="L180" s="1085"/>
      <c r="M180" s="1085"/>
      <c r="N180" s="1085"/>
      <c r="O180" s="1085"/>
      <c r="P180" s="1085"/>
      <c r="Q180" s="1085"/>
      <c r="R180" s="1085"/>
      <c r="S180" s="1085"/>
      <c r="T180" s="1085"/>
      <c r="U180" s="1085"/>
      <c r="V180" s="1085"/>
      <c r="W180" s="1085"/>
      <c r="X180" s="1085"/>
      <c r="Y180" s="1085"/>
      <c r="Z180" s="1085"/>
      <c r="AA180" s="1086"/>
      <c r="AC180" s="221"/>
    </row>
    <row r="181" spans="2:29" x14ac:dyDescent="0.35">
      <c r="B181" s="1087"/>
      <c r="C181" s="1088"/>
      <c r="D181" s="1088"/>
      <c r="E181" s="1088"/>
      <c r="F181" s="1088"/>
      <c r="G181" s="1088"/>
      <c r="H181" s="1088"/>
      <c r="I181" s="1088"/>
      <c r="J181" s="1088"/>
      <c r="K181" s="1088"/>
      <c r="L181" s="1088"/>
      <c r="M181" s="1088"/>
      <c r="N181" s="1088"/>
      <c r="O181" s="1088"/>
      <c r="P181" s="1088"/>
      <c r="Q181" s="1088"/>
      <c r="R181" s="1088"/>
      <c r="S181" s="1088"/>
      <c r="T181" s="1088"/>
      <c r="U181" s="1088"/>
      <c r="V181" s="1088"/>
      <c r="W181" s="1088"/>
      <c r="X181" s="1088"/>
      <c r="Y181" s="1088"/>
      <c r="Z181" s="1088"/>
      <c r="AA181" s="1089"/>
      <c r="AC181" s="221"/>
    </row>
    <row r="182" spans="2:29" x14ac:dyDescent="0.35">
      <c r="B182" s="1087"/>
      <c r="C182" s="1088"/>
      <c r="D182" s="1088"/>
      <c r="E182" s="1088"/>
      <c r="F182" s="1088"/>
      <c r="G182" s="1088"/>
      <c r="H182" s="1088"/>
      <c r="I182" s="1088"/>
      <c r="J182" s="1088"/>
      <c r="K182" s="1088"/>
      <c r="L182" s="1088"/>
      <c r="M182" s="1088"/>
      <c r="N182" s="1088"/>
      <c r="O182" s="1088"/>
      <c r="P182" s="1088"/>
      <c r="Q182" s="1088"/>
      <c r="R182" s="1088"/>
      <c r="S182" s="1088"/>
      <c r="T182" s="1088"/>
      <c r="U182" s="1088"/>
      <c r="V182" s="1088"/>
      <c r="W182" s="1088"/>
      <c r="X182" s="1088"/>
      <c r="Y182" s="1088"/>
      <c r="Z182" s="1088"/>
      <c r="AA182" s="1089"/>
      <c r="AC182" s="221"/>
    </row>
    <row r="183" spans="2:29" x14ac:dyDescent="0.35">
      <c r="B183" s="1087"/>
      <c r="C183" s="1088"/>
      <c r="D183" s="1088"/>
      <c r="E183" s="1088"/>
      <c r="F183" s="1088"/>
      <c r="G183" s="1088"/>
      <c r="H183" s="1088"/>
      <c r="I183" s="1088"/>
      <c r="J183" s="1088"/>
      <c r="K183" s="1088"/>
      <c r="L183" s="1088"/>
      <c r="M183" s="1088"/>
      <c r="N183" s="1088"/>
      <c r="O183" s="1088"/>
      <c r="P183" s="1088"/>
      <c r="Q183" s="1088"/>
      <c r="R183" s="1088"/>
      <c r="S183" s="1088"/>
      <c r="T183" s="1088"/>
      <c r="U183" s="1088"/>
      <c r="V183" s="1088"/>
      <c r="W183" s="1088"/>
      <c r="X183" s="1088"/>
      <c r="Y183" s="1088"/>
      <c r="Z183" s="1088"/>
      <c r="AA183" s="1089"/>
      <c r="AC183" s="221"/>
    </row>
    <row r="184" spans="2:29" x14ac:dyDescent="0.35">
      <c r="B184" s="1087"/>
      <c r="C184" s="1088"/>
      <c r="D184" s="1088"/>
      <c r="E184" s="1088"/>
      <c r="F184" s="1088"/>
      <c r="G184" s="1088"/>
      <c r="H184" s="1088"/>
      <c r="I184" s="1088"/>
      <c r="J184" s="1088"/>
      <c r="K184" s="1088"/>
      <c r="L184" s="1088"/>
      <c r="M184" s="1088"/>
      <c r="N184" s="1088"/>
      <c r="O184" s="1088"/>
      <c r="P184" s="1088"/>
      <c r="Q184" s="1088"/>
      <c r="R184" s="1088"/>
      <c r="S184" s="1088"/>
      <c r="T184" s="1088"/>
      <c r="U184" s="1088"/>
      <c r="V184" s="1088"/>
      <c r="W184" s="1088"/>
      <c r="X184" s="1088"/>
      <c r="Y184" s="1088"/>
      <c r="Z184" s="1088"/>
      <c r="AA184" s="1089"/>
      <c r="AC184" s="221"/>
    </row>
    <row r="185" spans="2:29" x14ac:dyDescent="0.35">
      <c r="B185" s="1087"/>
      <c r="C185" s="1088"/>
      <c r="D185" s="1088"/>
      <c r="E185" s="1088"/>
      <c r="F185" s="1088"/>
      <c r="G185" s="1088"/>
      <c r="H185" s="1088"/>
      <c r="I185" s="1088"/>
      <c r="J185" s="1088"/>
      <c r="K185" s="1088"/>
      <c r="L185" s="1088"/>
      <c r="M185" s="1088"/>
      <c r="N185" s="1088"/>
      <c r="O185" s="1088"/>
      <c r="P185" s="1088"/>
      <c r="Q185" s="1088"/>
      <c r="R185" s="1088"/>
      <c r="S185" s="1088"/>
      <c r="T185" s="1088"/>
      <c r="U185" s="1088"/>
      <c r="V185" s="1088"/>
      <c r="W185" s="1088"/>
      <c r="X185" s="1088"/>
      <c r="Y185" s="1088"/>
      <c r="Z185" s="1088"/>
      <c r="AA185" s="1089"/>
      <c r="AC185" s="221"/>
    </row>
    <row r="186" spans="2:29" x14ac:dyDescent="0.35">
      <c r="B186" s="1087"/>
      <c r="C186" s="1088"/>
      <c r="D186" s="1088"/>
      <c r="E186" s="1088"/>
      <c r="F186" s="1088"/>
      <c r="G186" s="1088"/>
      <c r="H186" s="1088"/>
      <c r="I186" s="1088"/>
      <c r="J186" s="1088"/>
      <c r="K186" s="1088"/>
      <c r="L186" s="1088"/>
      <c r="M186" s="1088"/>
      <c r="N186" s="1088"/>
      <c r="O186" s="1088"/>
      <c r="P186" s="1088"/>
      <c r="Q186" s="1088"/>
      <c r="R186" s="1088"/>
      <c r="S186" s="1088"/>
      <c r="T186" s="1088"/>
      <c r="U186" s="1088"/>
      <c r="V186" s="1088"/>
      <c r="W186" s="1088"/>
      <c r="X186" s="1088"/>
      <c r="Y186" s="1088"/>
      <c r="Z186" s="1088"/>
      <c r="AA186" s="1089"/>
      <c r="AC186" s="221"/>
    </row>
    <row r="187" spans="2:29" x14ac:dyDescent="0.35">
      <c r="B187" s="1087"/>
      <c r="C187" s="1088"/>
      <c r="D187" s="1088"/>
      <c r="E187" s="1088"/>
      <c r="F187" s="1088"/>
      <c r="G187" s="1088"/>
      <c r="H187" s="1088"/>
      <c r="I187" s="1088"/>
      <c r="J187" s="1088"/>
      <c r="K187" s="1088"/>
      <c r="L187" s="1088"/>
      <c r="M187" s="1088"/>
      <c r="N187" s="1088"/>
      <c r="O187" s="1088"/>
      <c r="P187" s="1088"/>
      <c r="Q187" s="1088"/>
      <c r="R187" s="1088"/>
      <c r="S187" s="1088"/>
      <c r="T187" s="1088"/>
      <c r="U187" s="1088"/>
      <c r="V187" s="1088"/>
      <c r="W187" s="1088"/>
      <c r="X187" s="1088"/>
      <c r="Y187" s="1088"/>
      <c r="Z187" s="1088"/>
      <c r="AA187" s="1089"/>
      <c r="AC187" s="221"/>
    </row>
    <row r="188" spans="2:29" x14ac:dyDescent="0.35">
      <c r="B188" s="1087"/>
      <c r="C188" s="1088"/>
      <c r="D188" s="1088"/>
      <c r="E188" s="1088"/>
      <c r="F188" s="1088"/>
      <c r="G188" s="1088"/>
      <c r="H188" s="1088"/>
      <c r="I188" s="1088"/>
      <c r="J188" s="1088"/>
      <c r="K188" s="1088"/>
      <c r="L188" s="1088"/>
      <c r="M188" s="1088"/>
      <c r="N188" s="1088"/>
      <c r="O188" s="1088"/>
      <c r="P188" s="1088"/>
      <c r="Q188" s="1088"/>
      <c r="R188" s="1088"/>
      <c r="S188" s="1088"/>
      <c r="T188" s="1088"/>
      <c r="U188" s="1088"/>
      <c r="V188" s="1088"/>
      <c r="W188" s="1088"/>
      <c r="X188" s="1088"/>
      <c r="Y188" s="1088"/>
      <c r="Z188" s="1088"/>
      <c r="AA188" s="1089"/>
      <c r="AC188" s="221"/>
    </row>
    <row r="189" spans="2:29" x14ac:dyDescent="0.35">
      <c r="B189" s="1087"/>
      <c r="C189" s="1088"/>
      <c r="D189" s="1088"/>
      <c r="E189" s="1088"/>
      <c r="F189" s="1088"/>
      <c r="G189" s="1088"/>
      <c r="H189" s="1088"/>
      <c r="I189" s="1088"/>
      <c r="J189" s="1088"/>
      <c r="K189" s="1088"/>
      <c r="L189" s="1088"/>
      <c r="M189" s="1088"/>
      <c r="N189" s="1088"/>
      <c r="O189" s="1088"/>
      <c r="P189" s="1088"/>
      <c r="Q189" s="1088"/>
      <c r="R189" s="1088"/>
      <c r="S189" s="1088"/>
      <c r="T189" s="1088"/>
      <c r="U189" s="1088"/>
      <c r="V189" s="1088"/>
      <c r="W189" s="1088"/>
      <c r="X189" s="1088"/>
      <c r="Y189" s="1088"/>
      <c r="Z189" s="1088"/>
      <c r="AA189" s="1089"/>
      <c r="AC189" s="221"/>
    </row>
    <row r="190" spans="2:29" x14ac:dyDescent="0.35">
      <c r="B190" s="1087"/>
      <c r="C190" s="1088"/>
      <c r="D190" s="1088"/>
      <c r="E190" s="1088"/>
      <c r="F190" s="1088"/>
      <c r="G190" s="1088"/>
      <c r="H190" s="1088"/>
      <c r="I190" s="1088"/>
      <c r="J190" s="1088"/>
      <c r="K190" s="1088"/>
      <c r="L190" s="1088"/>
      <c r="M190" s="1088"/>
      <c r="N190" s="1088"/>
      <c r="O190" s="1088"/>
      <c r="P190" s="1088"/>
      <c r="Q190" s="1088"/>
      <c r="R190" s="1088"/>
      <c r="S190" s="1088"/>
      <c r="T190" s="1088"/>
      <c r="U190" s="1088"/>
      <c r="V190" s="1088"/>
      <c r="W190" s="1088"/>
      <c r="X190" s="1088"/>
      <c r="Y190" s="1088"/>
      <c r="Z190" s="1088"/>
      <c r="AA190" s="1089"/>
      <c r="AC190" s="221"/>
    </row>
    <row r="191" spans="2:29" x14ac:dyDescent="0.35">
      <c r="B191" s="1087"/>
      <c r="C191" s="1088"/>
      <c r="D191" s="1088"/>
      <c r="E191" s="1088"/>
      <c r="F191" s="1088"/>
      <c r="G191" s="1088"/>
      <c r="H191" s="1088"/>
      <c r="I191" s="1088"/>
      <c r="J191" s="1088"/>
      <c r="K191" s="1088"/>
      <c r="L191" s="1088"/>
      <c r="M191" s="1088"/>
      <c r="N191" s="1088"/>
      <c r="O191" s="1088"/>
      <c r="P191" s="1088"/>
      <c r="Q191" s="1088"/>
      <c r="R191" s="1088"/>
      <c r="S191" s="1088"/>
      <c r="T191" s="1088"/>
      <c r="U191" s="1088"/>
      <c r="V191" s="1088"/>
      <c r="W191" s="1088"/>
      <c r="X191" s="1088"/>
      <c r="Y191" s="1088"/>
      <c r="Z191" s="1088"/>
      <c r="AA191" s="1089"/>
      <c r="AC191" s="221"/>
    </row>
    <row r="192" spans="2:29" x14ac:dyDescent="0.35">
      <c r="B192" s="1087"/>
      <c r="C192" s="1088"/>
      <c r="D192" s="1088"/>
      <c r="E192" s="1088"/>
      <c r="F192" s="1088"/>
      <c r="G192" s="1088"/>
      <c r="H192" s="1088"/>
      <c r="I192" s="1088"/>
      <c r="J192" s="1088"/>
      <c r="K192" s="1088"/>
      <c r="L192" s="1088"/>
      <c r="M192" s="1088"/>
      <c r="N192" s="1088"/>
      <c r="O192" s="1088"/>
      <c r="P192" s="1088"/>
      <c r="Q192" s="1088"/>
      <c r="R192" s="1088"/>
      <c r="S192" s="1088"/>
      <c r="T192" s="1088"/>
      <c r="U192" s="1088"/>
      <c r="V192" s="1088"/>
      <c r="W192" s="1088"/>
      <c r="X192" s="1088"/>
      <c r="Y192" s="1088"/>
      <c r="Z192" s="1088"/>
      <c r="AA192" s="1089"/>
      <c r="AC192" s="221"/>
    </row>
    <row r="193" spans="1:29" x14ac:dyDescent="0.35">
      <c r="B193" s="1087"/>
      <c r="C193" s="1088"/>
      <c r="D193" s="1088"/>
      <c r="E193" s="1088"/>
      <c r="F193" s="1088"/>
      <c r="G193" s="1088"/>
      <c r="H193" s="1088"/>
      <c r="I193" s="1088"/>
      <c r="J193" s="1088"/>
      <c r="K193" s="1088"/>
      <c r="L193" s="1088"/>
      <c r="M193" s="1088"/>
      <c r="N193" s="1088"/>
      <c r="O193" s="1088"/>
      <c r="P193" s="1088"/>
      <c r="Q193" s="1088"/>
      <c r="R193" s="1088"/>
      <c r="S193" s="1088"/>
      <c r="T193" s="1088"/>
      <c r="U193" s="1088"/>
      <c r="V193" s="1088"/>
      <c r="W193" s="1088"/>
      <c r="X193" s="1088"/>
      <c r="Y193" s="1088"/>
      <c r="Z193" s="1088"/>
      <c r="AA193" s="1089"/>
      <c r="AC193" s="221"/>
    </row>
    <row r="194" spans="1:29" x14ac:dyDescent="0.35">
      <c r="B194" s="1087"/>
      <c r="C194" s="1088"/>
      <c r="D194" s="1088"/>
      <c r="E194" s="1088"/>
      <c r="F194" s="1088"/>
      <c r="G194" s="1088"/>
      <c r="H194" s="1088"/>
      <c r="I194" s="1088"/>
      <c r="J194" s="1088"/>
      <c r="K194" s="1088"/>
      <c r="L194" s="1088"/>
      <c r="M194" s="1088"/>
      <c r="N194" s="1088"/>
      <c r="O194" s="1088"/>
      <c r="P194" s="1088"/>
      <c r="Q194" s="1088"/>
      <c r="R194" s="1088"/>
      <c r="S194" s="1088"/>
      <c r="T194" s="1088"/>
      <c r="U194" s="1088"/>
      <c r="V194" s="1088"/>
      <c r="W194" s="1088"/>
      <c r="X194" s="1088"/>
      <c r="Y194" s="1088"/>
      <c r="Z194" s="1088"/>
      <c r="AA194" s="1089"/>
      <c r="AC194" s="221"/>
    </row>
    <row r="195" spans="1:29" x14ac:dyDescent="0.35">
      <c r="B195" s="1087"/>
      <c r="C195" s="1088"/>
      <c r="D195" s="1088"/>
      <c r="E195" s="1088"/>
      <c r="F195" s="1088"/>
      <c r="G195" s="1088"/>
      <c r="H195" s="1088"/>
      <c r="I195" s="1088"/>
      <c r="J195" s="1088"/>
      <c r="K195" s="1088"/>
      <c r="L195" s="1088"/>
      <c r="M195" s="1088"/>
      <c r="N195" s="1088"/>
      <c r="O195" s="1088"/>
      <c r="P195" s="1088"/>
      <c r="Q195" s="1088"/>
      <c r="R195" s="1088"/>
      <c r="S195" s="1088"/>
      <c r="T195" s="1088"/>
      <c r="U195" s="1088"/>
      <c r="V195" s="1088"/>
      <c r="W195" s="1088"/>
      <c r="X195" s="1088"/>
      <c r="Y195" s="1088"/>
      <c r="Z195" s="1088"/>
      <c r="AA195" s="1089"/>
      <c r="AC195" s="221"/>
    </row>
    <row r="196" spans="1:29" x14ac:dyDescent="0.35">
      <c r="B196" s="1087"/>
      <c r="C196" s="1088"/>
      <c r="D196" s="1088"/>
      <c r="E196" s="1088"/>
      <c r="F196" s="1088"/>
      <c r="G196" s="1088"/>
      <c r="H196" s="1088"/>
      <c r="I196" s="1088"/>
      <c r="J196" s="1088"/>
      <c r="K196" s="1088"/>
      <c r="L196" s="1088"/>
      <c r="M196" s="1088"/>
      <c r="N196" s="1088"/>
      <c r="O196" s="1088"/>
      <c r="P196" s="1088"/>
      <c r="Q196" s="1088"/>
      <c r="R196" s="1088"/>
      <c r="S196" s="1088"/>
      <c r="T196" s="1088"/>
      <c r="U196" s="1088"/>
      <c r="V196" s="1088"/>
      <c r="W196" s="1088"/>
      <c r="X196" s="1088"/>
      <c r="Y196" s="1088"/>
      <c r="Z196" s="1088"/>
      <c r="AA196" s="1089"/>
      <c r="AC196" s="221"/>
    </row>
    <row r="197" spans="1:29" x14ac:dyDescent="0.35">
      <c r="B197" s="1087"/>
      <c r="C197" s="1088"/>
      <c r="D197" s="1088"/>
      <c r="E197" s="1088"/>
      <c r="F197" s="1088"/>
      <c r="G197" s="1088"/>
      <c r="H197" s="1088"/>
      <c r="I197" s="1088"/>
      <c r="J197" s="1088"/>
      <c r="K197" s="1088"/>
      <c r="L197" s="1088"/>
      <c r="M197" s="1088"/>
      <c r="N197" s="1088"/>
      <c r="O197" s="1088"/>
      <c r="P197" s="1088"/>
      <c r="Q197" s="1088"/>
      <c r="R197" s="1088"/>
      <c r="S197" s="1088"/>
      <c r="T197" s="1088"/>
      <c r="U197" s="1088"/>
      <c r="V197" s="1088"/>
      <c r="W197" s="1088"/>
      <c r="X197" s="1088"/>
      <c r="Y197" s="1088"/>
      <c r="Z197" s="1088"/>
      <c r="AA197" s="1089"/>
      <c r="AC197" s="221"/>
    </row>
    <row r="198" spans="1:29" x14ac:dyDescent="0.35">
      <c r="B198" s="1087"/>
      <c r="C198" s="1088"/>
      <c r="D198" s="1088"/>
      <c r="E198" s="1088"/>
      <c r="F198" s="1088"/>
      <c r="G198" s="1088"/>
      <c r="H198" s="1088"/>
      <c r="I198" s="1088"/>
      <c r="J198" s="1088"/>
      <c r="K198" s="1088"/>
      <c r="L198" s="1088"/>
      <c r="M198" s="1088"/>
      <c r="N198" s="1088"/>
      <c r="O198" s="1088"/>
      <c r="P198" s="1088"/>
      <c r="Q198" s="1088"/>
      <c r="R198" s="1088"/>
      <c r="S198" s="1088"/>
      <c r="T198" s="1088"/>
      <c r="U198" s="1088"/>
      <c r="V198" s="1088"/>
      <c r="W198" s="1088"/>
      <c r="X198" s="1088"/>
      <c r="Y198" s="1088"/>
      <c r="Z198" s="1088"/>
      <c r="AA198" s="1089"/>
      <c r="AC198" s="221"/>
    </row>
    <row r="199" spans="1:29" x14ac:dyDescent="0.35">
      <c r="B199" s="1087"/>
      <c r="C199" s="1088"/>
      <c r="D199" s="1088"/>
      <c r="E199" s="1088"/>
      <c r="F199" s="1088"/>
      <c r="G199" s="1088"/>
      <c r="H199" s="1088"/>
      <c r="I199" s="1088"/>
      <c r="J199" s="1088"/>
      <c r="K199" s="1088"/>
      <c r="L199" s="1088"/>
      <c r="M199" s="1088"/>
      <c r="N199" s="1088"/>
      <c r="O199" s="1088"/>
      <c r="P199" s="1088"/>
      <c r="Q199" s="1088"/>
      <c r="R199" s="1088"/>
      <c r="S199" s="1088"/>
      <c r="T199" s="1088"/>
      <c r="U199" s="1088"/>
      <c r="V199" s="1088"/>
      <c r="W199" s="1088"/>
      <c r="X199" s="1088"/>
      <c r="Y199" s="1088"/>
      <c r="Z199" s="1088"/>
      <c r="AA199" s="1089"/>
      <c r="AC199" s="221"/>
    </row>
    <row r="200" spans="1:29" x14ac:dyDescent="0.35">
      <c r="B200" s="1087"/>
      <c r="C200" s="1088"/>
      <c r="D200" s="1088"/>
      <c r="E200" s="1088"/>
      <c r="F200" s="1088"/>
      <c r="G200" s="1088"/>
      <c r="H200" s="1088"/>
      <c r="I200" s="1088"/>
      <c r="J200" s="1088"/>
      <c r="K200" s="1088"/>
      <c r="L200" s="1088"/>
      <c r="M200" s="1088"/>
      <c r="N200" s="1088"/>
      <c r="O200" s="1088"/>
      <c r="P200" s="1088"/>
      <c r="Q200" s="1088"/>
      <c r="R200" s="1088"/>
      <c r="S200" s="1088"/>
      <c r="T200" s="1088"/>
      <c r="U200" s="1088"/>
      <c r="V200" s="1088"/>
      <c r="W200" s="1088"/>
      <c r="X200" s="1088"/>
      <c r="Y200" s="1088"/>
      <c r="Z200" s="1088"/>
      <c r="AA200" s="1089"/>
      <c r="AC200" s="221"/>
    </row>
    <row r="201" spans="1:29" ht="16" thickBot="1" x14ac:dyDescent="0.4">
      <c r="B201" s="1090"/>
      <c r="C201" s="1091"/>
      <c r="D201" s="1091"/>
      <c r="E201" s="1091"/>
      <c r="F201" s="1091"/>
      <c r="G201" s="1091"/>
      <c r="H201" s="1091"/>
      <c r="I201" s="1091"/>
      <c r="J201" s="1091"/>
      <c r="K201" s="1091"/>
      <c r="L201" s="1091"/>
      <c r="M201" s="1091"/>
      <c r="N201" s="1091"/>
      <c r="O201" s="1091"/>
      <c r="P201" s="1091"/>
      <c r="Q201" s="1091"/>
      <c r="R201" s="1091"/>
      <c r="S201" s="1091"/>
      <c r="T201" s="1091"/>
      <c r="U201" s="1091"/>
      <c r="V201" s="1091"/>
      <c r="W201" s="1091"/>
      <c r="X201" s="1091"/>
      <c r="Y201" s="1091"/>
      <c r="Z201" s="1091"/>
      <c r="AA201" s="1092"/>
      <c r="AC201" s="221"/>
    </row>
    <row r="202" spans="1:29" x14ac:dyDescent="0.35">
      <c r="F202" s="226"/>
      <c r="AC202" s="221"/>
    </row>
    <row r="203" spans="1:29" s="222" customFormat="1" x14ac:dyDescent="0.35">
      <c r="A203" s="221"/>
      <c r="B203" s="221"/>
      <c r="C203" s="221"/>
      <c r="D203" s="221"/>
      <c r="E203" s="221"/>
      <c r="F203" s="221"/>
      <c r="G203" s="221"/>
      <c r="H203" s="221"/>
      <c r="I203" s="221"/>
      <c r="J203" s="221"/>
      <c r="K203" s="221"/>
      <c r="L203" s="221"/>
      <c r="M203" s="221"/>
      <c r="N203" s="221"/>
      <c r="O203" s="221"/>
      <c r="P203" s="221"/>
      <c r="Q203" s="221"/>
      <c r="R203" s="221"/>
      <c r="S203" s="221"/>
      <c r="T203" s="221"/>
      <c r="U203" s="221"/>
      <c r="V203" s="221"/>
      <c r="W203" s="221"/>
      <c r="X203" s="221"/>
      <c r="Y203" s="221"/>
      <c r="Z203" s="221"/>
      <c r="AA203" s="221"/>
      <c r="AB203" s="221"/>
      <c r="AC203" s="221"/>
    </row>
  </sheetData>
  <sheetProtection password="C1BE" sheet="1" scenarios="1" selectLockedCells="1"/>
  <customSheetViews>
    <customSheetView guid="{2A4C6EB9-430A-44F2-86C8-15B50360FC3B}" scale="75" showGridLines="0">
      <selection activeCell="J1" sqref="J1:J65536"/>
      <pageMargins left="0.7" right="0.7" top="0.75" bottom="0.75" header="0.3" footer="0.3"/>
      <pageSetup orientation="portrait" r:id="rId1"/>
    </customSheetView>
    <customSheetView guid="{B3BD5AF3-9A64-4EA7-AE1F-3CC326849B8F}" scale="75" showGridLines="0">
      <selection activeCell="C18" sqref="C18"/>
      <pageMargins left="0.7" right="0.7" top="0.75" bottom="0.75" header="0.3" footer="0.3"/>
      <pageSetup orientation="portrait" r:id="rId2"/>
    </customSheetView>
  </customSheetViews>
  <mergeCells count="30">
    <mergeCell ref="B180:AA201"/>
    <mergeCell ref="B179:AA179"/>
    <mergeCell ref="J156:AA177"/>
    <mergeCell ref="J155:AA155"/>
    <mergeCell ref="B59:H59"/>
    <mergeCell ref="B84:H105"/>
    <mergeCell ref="B83:H83"/>
    <mergeCell ref="B156:H177"/>
    <mergeCell ref="B155:H155"/>
    <mergeCell ref="J84:AA105"/>
    <mergeCell ref="J83:AA83"/>
    <mergeCell ref="J108:AA129"/>
    <mergeCell ref="J107:AA107"/>
    <mergeCell ref="B60:H81"/>
    <mergeCell ref="B131:H131"/>
    <mergeCell ref="B132:H153"/>
    <mergeCell ref="J131:AA131"/>
    <mergeCell ref="J132:AA153"/>
    <mergeCell ref="E2:F2"/>
    <mergeCell ref="B14:AA34"/>
    <mergeCell ref="B13:AA13"/>
    <mergeCell ref="B37:H57"/>
    <mergeCell ref="B36:H36"/>
    <mergeCell ref="J36:AA36"/>
    <mergeCell ref="B2:C2"/>
    <mergeCell ref="B108:H129"/>
    <mergeCell ref="B107:H107"/>
    <mergeCell ref="J37:AA57"/>
    <mergeCell ref="J60:AA81"/>
    <mergeCell ref="J59:AA59"/>
  </mergeCells>
  <phoneticPr fontId="27" type="noConversion"/>
  <hyperlinks>
    <hyperlink ref="E2" location="Instructions!A1" display="Back to Instructions" xr:uid="{00000000-0004-0000-0400-000000000000}"/>
    <hyperlink ref="E2:F2" location="Instructions!A1" display="Back to Instructions tab" xr:uid="{00000000-0004-0000-0400-000001000000}"/>
  </hyperlinks>
  <pageMargins left="0.7" right="0.7" top="0.75" bottom="0.75" header="0.3" footer="0.3"/>
  <pageSetup orientation="portrait"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8">
    <tabColor rgb="FF0070C0"/>
  </sheetPr>
  <dimension ref="A1:L43"/>
  <sheetViews>
    <sheetView workbookViewId="0">
      <selection activeCell="E3" sqref="E3:F3"/>
    </sheetView>
  </sheetViews>
  <sheetFormatPr defaultColWidth="9.08984375" defaultRowHeight="15.5" x14ac:dyDescent="0.4"/>
  <cols>
    <col min="1" max="1" width="2.6328125" style="6" customWidth="1"/>
    <col min="2" max="2" width="46.6328125" style="6" customWidth="1"/>
    <col min="3" max="3" width="58.36328125" style="6" customWidth="1"/>
    <col min="4" max="4" width="16.08984375" style="6" customWidth="1"/>
    <col min="5" max="5" width="31.08984375" style="6" customWidth="1"/>
    <col min="6" max="6" width="9.08984375" style="6"/>
    <col min="7" max="7" width="29.6328125" style="6" customWidth="1"/>
    <col min="8" max="10" width="9.08984375" style="6"/>
    <col min="11" max="11" width="3" style="6" customWidth="1"/>
    <col min="12" max="12" width="3" style="17" customWidth="1"/>
    <col min="13" max="16384" width="9.08984375" style="6"/>
  </cols>
  <sheetData>
    <row r="1" spans="2:12" ht="16" thickBot="1" x14ac:dyDescent="0.45">
      <c r="L1" s="160"/>
    </row>
    <row r="2" spans="2:12" ht="16" thickBot="1" x14ac:dyDescent="0.45">
      <c r="B2" s="990" t="s">
        <v>441</v>
      </c>
      <c r="C2" s="991"/>
      <c r="L2" s="18"/>
    </row>
    <row r="3" spans="2:12" x14ac:dyDescent="0.4">
      <c r="B3" s="240" t="s">
        <v>442</v>
      </c>
      <c r="C3" s="241" t="str">
        <f>'Version Control'!C3</f>
        <v xml:space="preserve">Residential Central Air Conditioners and Heat Pumps_M1  </v>
      </c>
      <c r="E3" s="1054" t="s">
        <v>427</v>
      </c>
      <c r="F3" s="1054"/>
      <c r="I3" s="9"/>
      <c r="J3" s="13"/>
      <c r="L3" s="18"/>
    </row>
    <row r="4" spans="2:12" x14ac:dyDescent="0.4">
      <c r="B4" s="242" t="s">
        <v>132</v>
      </c>
      <c r="C4" s="243" t="str">
        <f>'Version Control'!C4</f>
        <v>v1.1</v>
      </c>
      <c r="I4" s="9"/>
      <c r="J4" s="13"/>
      <c r="L4" s="18"/>
    </row>
    <row r="5" spans="2:12" x14ac:dyDescent="0.4">
      <c r="B5" s="242" t="s">
        <v>369</v>
      </c>
      <c r="C5" s="244">
        <f>'Version Control'!C5</f>
        <v>43668</v>
      </c>
      <c r="I5" s="9"/>
      <c r="J5" s="13"/>
      <c r="L5" s="18"/>
    </row>
    <row r="6" spans="2:12" x14ac:dyDescent="0.4">
      <c r="B6" s="245" t="s">
        <v>131</v>
      </c>
      <c r="C6" s="246" t="str">
        <f ca="1">MID(CELL("filename",$A$1), FIND("]", CELL("filename", $A$1))+ 1, 255)</f>
        <v>Test Settings</v>
      </c>
      <c r="I6" s="9"/>
      <c r="J6" s="13"/>
      <c r="L6" s="18"/>
    </row>
    <row r="7" spans="2:12" ht="33.75" customHeight="1" x14ac:dyDescent="0.4">
      <c r="B7" s="247" t="s">
        <v>130</v>
      </c>
      <c r="C7" s="248" t="str">
        <f ca="1">MID(CELL("FILENAME"),FIND("[",CELL("FILENAME"))+1,FIND("]",CELL("FILENAME"))-FIND("[",CELL("FILENAME"))-1)</f>
        <v>Residential Central Air Conditioners and Heat Pumps_M1_Notebook.xlsx</v>
      </c>
      <c r="I7" s="9"/>
      <c r="J7" s="13"/>
      <c r="L7" s="18"/>
    </row>
    <row r="8" spans="2:12" ht="16" thickBot="1" x14ac:dyDescent="0.45">
      <c r="B8" s="249" t="s">
        <v>133</v>
      </c>
      <c r="C8" s="250" t="str">
        <f>'Version Control'!C8</f>
        <v>[MM/DD/YYYY]</v>
      </c>
      <c r="I8" s="9"/>
      <c r="J8" s="13"/>
      <c r="L8" s="18"/>
    </row>
    <row r="9" spans="2:12" x14ac:dyDescent="0.4">
      <c r="B9" s="7"/>
      <c r="C9" s="16"/>
      <c r="D9" s="16"/>
      <c r="E9" s="16"/>
      <c r="F9" s="16"/>
      <c r="G9" s="16"/>
      <c r="H9" s="16"/>
      <c r="I9" s="16"/>
      <c r="J9" s="16"/>
      <c r="L9" s="18"/>
    </row>
    <row r="10" spans="2:12" ht="16" thickBot="1" x14ac:dyDescent="0.45">
      <c r="L10" s="18"/>
    </row>
    <row r="11" spans="2:12" s="7" customFormat="1" ht="16" thickBot="1" x14ac:dyDescent="0.45">
      <c r="B11" s="1098" t="s">
        <v>376</v>
      </c>
      <c r="C11" s="1099"/>
      <c r="D11" s="1099"/>
      <c r="E11" s="1099"/>
      <c r="F11" s="1099"/>
      <c r="G11" s="1099"/>
      <c r="H11" s="1099"/>
      <c r="I11" s="1099"/>
      <c r="J11" s="1100"/>
      <c r="K11" s="6"/>
      <c r="L11" s="19"/>
    </row>
    <row r="12" spans="2:12" x14ac:dyDescent="0.4">
      <c r="B12" s="2"/>
      <c r="C12" s="8"/>
      <c r="D12" s="35"/>
      <c r="E12" s="8"/>
      <c r="F12" s="8"/>
      <c r="G12" s="8"/>
      <c r="H12" s="8"/>
      <c r="I12" s="8"/>
      <c r="J12" s="3"/>
      <c r="L12" s="18"/>
    </row>
    <row r="13" spans="2:12" ht="18.5" x14ac:dyDescent="0.5">
      <c r="B13" s="1096" t="s">
        <v>309</v>
      </c>
      <c r="C13" s="1097"/>
      <c r="D13" s="1053" t="s">
        <v>461</v>
      </c>
      <c r="E13" s="1053"/>
      <c r="F13" s="55"/>
      <c r="G13" s="8"/>
      <c r="H13" s="8"/>
      <c r="I13" s="8"/>
      <c r="J13" s="3"/>
      <c r="L13" s="18"/>
    </row>
    <row r="14" spans="2:12" x14ac:dyDescent="0.4">
      <c r="B14" s="2"/>
      <c r="C14" s="8"/>
      <c r="D14" s="8"/>
      <c r="E14" s="8"/>
      <c r="F14" s="8"/>
      <c r="G14" s="8"/>
      <c r="H14" s="8"/>
      <c r="I14" s="8"/>
      <c r="J14" s="3"/>
      <c r="L14" s="18"/>
    </row>
    <row r="15" spans="2:12" x14ac:dyDescent="0.4">
      <c r="B15" s="2" t="s">
        <v>37</v>
      </c>
      <c r="C15" s="8"/>
      <c r="D15" s="8"/>
      <c r="E15" s="8"/>
      <c r="F15" s="8"/>
      <c r="G15" s="8"/>
      <c r="H15" s="8"/>
      <c r="I15" s="8"/>
      <c r="J15" s="3"/>
      <c r="L15" s="18"/>
    </row>
    <row r="16" spans="2:12" x14ac:dyDescent="0.4">
      <c r="B16" s="1038"/>
      <c r="C16" s="1039"/>
      <c r="D16" s="1039"/>
      <c r="E16" s="1039"/>
      <c r="F16" s="1039"/>
      <c r="G16" s="1039"/>
      <c r="H16" s="1039"/>
      <c r="I16" s="1039"/>
      <c r="J16" s="1040"/>
      <c r="L16" s="18"/>
    </row>
    <row r="17" spans="2:12" x14ac:dyDescent="0.4">
      <c r="B17" s="1041"/>
      <c r="C17" s="1042"/>
      <c r="D17" s="1042"/>
      <c r="E17" s="1042"/>
      <c r="F17" s="1042"/>
      <c r="G17" s="1042"/>
      <c r="H17" s="1042"/>
      <c r="I17" s="1042"/>
      <c r="J17" s="1043"/>
      <c r="L17" s="18"/>
    </row>
    <row r="18" spans="2:12" x14ac:dyDescent="0.4">
      <c r="B18" s="1041"/>
      <c r="C18" s="1042"/>
      <c r="D18" s="1042"/>
      <c r="E18" s="1042"/>
      <c r="F18" s="1042"/>
      <c r="G18" s="1042"/>
      <c r="H18" s="1042"/>
      <c r="I18" s="1042"/>
      <c r="J18" s="1043"/>
      <c r="L18" s="18"/>
    </row>
    <row r="19" spans="2:12" x14ac:dyDescent="0.4">
      <c r="B19" s="1044"/>
      <c r="C19" s="1045"/>
      <c r="D19" s="1045"/>
      <c r="E19" s="1045"/>
      <c r="F19" s="1045"/>
      <c r="G19" s="1045"/>
      <c r="H19" s="1045"/>
      <c r="I19" s="1045"/>
      <c r="J19" s="1046"/>
      <c r="L19" s="18"/>
    </row>
    <row r="20" spans="2:12" x14ac:dyDescent="0.4">
      <c r="B20" s="2"/>
      <c r="C20" s="8"/>
      <c r="D20" s="8"/>
      <c r="E20" s="8"/>
      <c r="F20" s="8"/>
      <c r="G20" s="8"/>
      <c r="H20" s="8"/>
      <c r="I20" s="8"/>
      <c r="J20" s="3"/>
      <c r="L20" s="18"/>
    </row>
    <row r="21" spans="2:12" x14ac:dyDescent="0.4">
      <c r="B21" s="79" t="s">
        <v>38</v>
      </c>
      <c r="C21" s="78"/>
      <c r="D21" s="8"/>
      <c r="E21" s="8"/>
      <c r="F21" s="8"/>
      <c r="G21" s="8"/>
      <c r="H21" s="8"/>
      <c r="I21" s="8"/>
      <c r="J21" s="3"/>
      <c r="L21" s="18"/>
    </row>
    <row r="22" spans="2:12" x14ac:dyDescent="0.4">
      <c r="B22" s="2"/>
      <c r="C22" s="8"/>
      <c r="D22" s="8"/>
      <c r="E22" s="8"/>
      <c r="F22" s="8"/>
      <c r="G22" s="8"/>
      <c r="H22" s="8"/>
      <c r="I22" s="8"/>
      <c r="J22" s="3"/>
      <c r="L22" s="18"/>
    </row>
    <row r="23" spans="2:12" x14ac:dyDescent="0.4">
      <c r="B23" s="2"/>
      <c r="C23" s="81" t="s">
        <v>552</v>
      </c>
      <c r="D23" s="1101" t="s">
        <v>551</v>
      </c>
      <c r="E23" s="1102"/>
      <c r="F23" s="81" t="s">
        <v>128</v>
      </c>
      <c r="G23" s="8"/>
      <c r="H23" s="8"/>
      <c r="I23" s="8"/>
      <c r="J23" s="3"/>
      <c r="L23" s="18"/>
    </row>
    <row r="24" spans="2:12" x14ac:dyDescent="0.4">
      <c r="B24" s="66" t="s">
        <v>310</v>
      </c>
      <c r="C24" s="78"/>
      <c r="D24" s="1103"/>
      <c r="E24" s="1104"/>
      <c r="F24" s="239"/>
      <c r="G24" s="8"/>
      <c r="H24" s="8"/>
      <c r="I24" s="8"/>
      <c r="J24" s="3"/>
      <c r="L24" s="18"/>
    </row>
    <row r="25" spans="2:12" x14ac:dyDescent="0.4">
      <c r="B25" s="66" t="s">
        <v>311</v>
      </c>
      <c r="C25" s="78"/>
      <c r="D25" s="1103"/>
      <c r="E25" s="1104"/>
      <c r="F25" s="239"/>
      <c r="G25" s="8"/>
      <c r="H25" s="8"/>
      <c r="I25" s="8"/>
      <c r="J25" s="3"/>
      <c r="L25" s="18"/>
    </row>
    <row r="26" spans="2:12" x14ac:dyDescent="0.4">
      <c r="B26" s="66" t="s">
        <v>509</v>
      </c>
      <c r="C26" s="78"/>
      <c r="D26" s="1103"/>
      <c r="E26" s="1104"/>
      <c r="F26" s="239"/>
      <c r="G26" s="8"/>
      <c r="H26" s="8"/>
      <c r="I26" s="8"/>
      <c r="J26" s="3"/>
      <c r="L26" s="18"/>
    </row>
    <row r="27" spans="2:12" x14ac:dyDescent="0.4">
      <c r="B27" s="66" t="s">
        <v>312</v>
      </c>
      <c r="C27" s="78"/>
      <c r="D27" s="1103"/>
      <c r="E27" s="1104"/>
      <c r="F27" s="239"/>
      <c r="G27" s="8"/>
      <c r="H27" s="8"/>
      <c r="I27" s="8"/>
      <c r="J27" s="3"/>
      <c r="L27" s="18"/>
    </row>
    <row r="28" spans="2:12" ht="17" x14ac:dyDescent="0.45">
      <c r="B28" s="56" t="s">
        <v>313</v>
      </c>
      <c r="C28" s="62"/>
      <c r="D28" s="8"/>
      <c r="E28" s="8"/>
      <c r="F28" s="8"/>
      <c r="G28" s="8"/>
      <c r="H28" s="8"/>
      <c r="I28" s="8"/>
      <c r="J28" s="3"/>
      <c r="L28" s="18"/>
    </row>
    <row r="29" spans="2:12" x14ac:dyDescent="0.4">
      <c r="B29" s="2"/>
      <c r="C29" s="8"/>
      <c r="D29" s="8"/>
      <c r="E29" s="8"/>
      <c r="F29" s="8"/>
      <c r="G29" s="8"/>
      <c r="H29" s="8"/>
      <c r="I29" s="8"/>
      <c r="J29" s="3"/>
      <c r="L29" s="18"/>
    </row>
    <row r="30" spans="2:12" x14ac:dyDescent="0.4">
      <c r="B30" s="2" t="s">
        <v>39</v>
      </c>
      <c r="C30" s="81" t="s">
        <v>40</v>
      </c>
      <c r="D30" s="75"/>
      <c r="E30" s="81" t="s">
        <v>41</v>
      </c>
      <c r="F30" s="75"/>
      <c r="G30" s="81" t="s">
        <v>42</v>
      </c>
      <c r="H30" s="8"/>
      <c r="I30" s="8"/>
      <c r="J30" s="3"/>
      <c r="L30" s="18"/>
    </row>
    <row r="31" spans="2:12" x14ac:dyDescent="0.4">
      <c r="B31" s="80" t="s">
        <v>485</v>
      </c>
      <c r="C31" s="78"/>
      <c r="D31" s="75"/>
      <c r="E31" s="239"/>
      <c r="F31" s="8"/>
      <c r="G31" s="239"/>
      <c r="H31" s="8"/>
      <c r="I31" s="8"/>
      <c r="J31" s="3"/>
      <c r="L31" s="18"/>
    </row>
    <row r="32" spans="2:12" x14ac:dyDescent="0.4">
      <c r="B32" s="80" t="s">
        <v>43</v>
      </c>
      <c r="C32" s="78"/>
      <c r="D32" s="8"/>
      <c r="E32" s="20"/>
      <c r="F32" s="8"/>
      <c r="G32" s="20"/>
      <c r="H32" s="8"/>
      <c r="I32" s="8"/>
      <c r="J32" s="3"/>
      <c r="L32" s="18"/>
    </row>
    <row r="33" spans="1:12" x14ac:dyDescent="0.4">
      <c r="B33" s="80" t="s">
        <v>314</v>
      </c>
      <c r="C33" s="78"/>
      <c r="D33" s="8"/>
      <c r="E33" s="20"/>
      <c r="F33" s="8"/>
      <c r="G33" s="20"/>
      <c r="H33" s="8"/>
      <c r="I33" s="8"/>
      <c r="J33" s="3"/>
      <c r="L33" s="18"/>
    </row>
    <row r="34" spans="1:12" ht="17" x14ac:dyDescent="0.45">
      <c r="B34" s="56" t="s">
        <v>313</v>
      </c>
      <c r="C34" s="8"/>
      <c r="D34" s="8"/>
      <c r="E34" s="9"/>
      <c r="F34" s="8"/>
      <c r="G34" s="8"/>
      <c r="H34" s="8"/>
      <c r="I34" s="8"/>
      <c r="J34" s="3"/>
      <c r="L34" s="18"/>
    </row>
    <row r="35" spans="1:12" ht="17" x14ac:dyDescent="0.45">
      <c r="B35" s="56"/>
      <c r="C35" s="8"/>
      <c r="D35" s="8"/>
      <c r="E35" s="9"/>
      <c r="F35" s="8"/>
      <c r="G35" s="8"/>
      <c r="H35" s="8"/>
      <c r="I35" s="8"/>
      <c r="J35" s="3"/>
      <c r="L35" s="18"/>
    </row>
    <row r="36" spans="1:12" x14ac:dyDescent="0.4">
      <c r="B36" s="57" t="s">
        <v>44</v>
      </c>
      <c r="C36" s="58"/>
      <c r="D36" s="8"/>
      <c r="E36" s="8"/>
      <c r="F36" s="8"/>
      <c r="G36" s="8"/>
      <c r="H36" s="8"/>
      <c r="I36" s="8"/>
      <c r="J36" s="3"/>
      <c r="L36" s="18"/>
    </row>
    <row r="37" spans="1:12" x14ac:dyDescent="0.4">
      <c r="B37" s="82" t="s">
        <v>315</v>
      </c>
      <c r="C37" s="83"/>
      <c r="D37" s="83"/>
      <c r="E37" s="83"/>
      <c r="F37" s="83"/>
      <c r="G37" s="83"/>
      <c r="H37" s="83"/>
      <c r="I37" s="83"/>
      <c r="J37" s="84"/>
      <c r="L37" s="18"/>
    </row>
    <row r="38" spans="1:12" x14ac:dyDescent="0.4">
      <c r="B38" s="1038"/>
      <c r="C38" s="1039"/>
      <c r="D38" s="1039"/>
      <c r="E38" s="1039"/>
      <c r="F38" s="1039"/>
      <c r="G38" s="1039"/>
      <c r="H38" s="1039"/>
      <c r="I38" s="1039"/>
      <c r="J38" s="1040"/>
      <c r="L38" s="18"/>
    </row>
    <row r="39" spans="1:12" x14ac:dyDescent="0.4">
      <c r="B39" s="1041"/>
      <c r="C39" s="1042"/>
      <c r="D39" s="1042"/>
      <c r="E39" s="1042"/>
      <c r="F39" s="1042"/>
      <c r="G39" s="1042"/>
      <c r="H39" s="1042"/>
      <c r="I39" s="1042"/>
      <c r="J39" s="1043"/>
      <c r="L39" s="18"/>
    </row>
    <row r="40" spans="1:12" x14ac:dyDescent="0.4">
      <c r="B40" s="1041"/>
      <c r="C40" s="1042"/>
      <c r="D40" s="1042"/>
      <c r="E40" s="1042"/>
      <c r="F40" s="1042"/>
      <c r="G40" s="1042"/>
      <c r="H40" s="1042"/>
      <c r="I40" s="1042"/>
      <c r="J40" s="1043"/>
      <c r="L40" s="18"/>
    </row>
    <row r="41" spans="1:12" ht="16" thickBot="1" x14ac:dyDescent="0.45">
      <c r="B41" s="1047"/>
      <c r="C41" s="1048"/>
      <c r="D41" s="1048"/>
      <c r="E41" s="1048"/>
      <c r="F41" s="1048"/>
      <c r="G41" s="1048"/>
      <c r="H41" s="1048"/>
      <c r="I41" s="1048"/>
      <c r="J41" s="1049"/>
      <c r="L41" s="18"/>
    </row>
    <row r="42" spans="1:12" x14ac:dyDescent="0.4">
      <c r="B42" s="8"/>
      <c r="C42" s="8"/>
      <c r="D42" s="8"/>
      <c r="E42" s="8"/>
      <c r="F42" s="8"/>
      <c r="G42" s="8"/>
      <c r="H42" s="8"/>
      <c r="I42" s="8"/>
      <c r="J42" s="8"/>
      <c r="K42" s="8"/>
      <c r="L42" s="18"/>
    </row>
    <row r="43" spans="1:12" s="17" customFormat="1" x14ac:dyDescent="0.4">
      <c r="A43" s="18"/>
      <c r="B43" s="18"/>
      <c r="C43" s="18"/>
      <c r="D43" s="18"/>
      <c r="E43" s="18"/>
      <c r="F43" s="18"/>
      <c r="G43" s="18"/>
      <c r="H43" s="18"/>
      <c r="I43" s="18"/>
      <c r="J43" s="18"/>
      <c r="K43" s="18"/>
      <c r="L43" s="18"/>
    </row>
  </sheetData>
  <sheetProtection password="C1BE" sheet="1" objects="1" scenarios="1" selectLockedCells="1"/>
  <customSheetViews>
    <customSheetView guid="{2A4C6EB9-430A-44F2-86C8-15B50360FC3B}" scale="80" showGridLines="0">
      <selection activeCell="F2" sqref="F2"/>
      <pageMargins left="0.7" right="0.7" top="0.75" bottom="0.75" header="0.3" footer="0.3"/>
    </customSheetView>
    <customSheetView guid="{B3BD5AF3-9A64-4EA7-AE1F-3CC326849B8F}" scale="80" showGridLines="0">
      <selection activeCell="B29" sqref="B29"/>
      <pageMargins left="0.7" right="0.7" top="0.75" bottom="0.75" header="0.3" footer="0.3"/>
    </customSheetView>
  </customSheetViews>
  <mergeCells count="12">
    <mergeCell ref="B2:C2"/>
    <mergeCell ref="B16:J19"/>
    <mergeCell ref="B38:J41"/>
    <mergeCell ref="B13:C13"/>
    <mergeCell ref="E3:F3"/>
    <mergeCell ref="B11:J11"/>
    <mergeCell ref="D13:E13"/>
    <mergeCell ref="D23:E23"/>
    <mergeCell ref="D24:E24"/>
    <mergeCell ref="D25:E25"/>
    <mergeCell ref="D26:E26"/>
    <mergeCell ref="D27:E27"/>
  </mergeCells>
  <phoneticPr fontId="27" type="noConversion"/>
  <dataValidations count="1">
    <dataValidation type="list" showInputMessage="1" showErrorMessage="1" sqref="C21" xr:uid="{00000000-0002-0000-0500-000000000000}">
      <formula1>Controls_Types</formula1>
    </dataValidation>
  </dataValidations>
  <hyperlinks>
    <hyperlink ref="D13" location="Photos!B80" display="the Photos tab (Photo Box #4)" xr:uid="{00000000-0004-0000-0500-000000000000}"/>
    <hyperlink ref="E3" location="Instructions!A1" display="Back to Instructions" xr:uid="{00000000-0004-0000-0500-000001000000}"/>
    <hyperlink ref="E3:F3" location="Instructions!A1" display="Back to Instructions tab" xr:uid="{00000000-0004-0000-0500-000002000000}"/>
    <hyperlink ref="D13:E13" location="Photos!B108" display="the Photos tab (Photo Box #8)" xr:uid="{00000000-0004-0000-0500-000003000000}"/>
  </hyperlink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0">
    <tabColor rgb="FF0070C0"/>
  </sheetPr>
  <dimension ref="A1:K236"/>
  <sheetViews>
    <sheetView topLeftCell="A4" workbookViewId="0">
      <selection activeCell="D15" sqref="D15:F15"/>
    </sheetView>
  </sheetViews>
  <sheetFormatPr defaultColWidth="9.08984375" defaultRowHeight="15.5" x14ac:dyDescent="0.4"/>
  <cols>
    <col min="1" max="1" width="2.6328125" style="6" customWidth="1"/>
    <col min="2" max="2" width="30" style="6" customWidth="1"/>
    <col min="3" max="3" width="69.08984375" style="6" customWidth="1"/>
    <col min="4" max="6" width="15.6328125" style="6" customWidth="1"/>
    <col min="7" max="7" width="2.6328125" style="6" customWidth="1"/>
    <col min="8" max="8" width="24.6328125" style="6" customWidth="1"/>
    <col min="9" max="9" width="25.6328125" style="6" customWidth="1"/>
    <col min="10" max="10" width="3.90625" style="94" customWidth="1"/>
    <col min="11" max="11" width="3.08984375" style="6" customWidth="1"/>
    <col min="12" max="12" width="6.453125" style="6" customWidth="1"/>
    <col min="13" max="13" width="6.90625" style="6" customWidth="1"/>
    <col min="14" max="16384" width="9.08984375" style="6"/>
  </cols>
  <sheetData>
    <row r="1" spans="1:11" ht="16" thickBot="1" x14ac:dyDescent="0.45">
      <c r="J1" s="107"/>
      <c r="K1" s="18"/>
    </row>
    <row r="2" spans="1:11" s="1" customFormat="1" ht="18.75" customHeight="1" thickBot="1" x14ac:dyDescent="0.5">
      <c r="B2" s="990" t="s">
        <v>441</v>
      </c>
      <c r="C2" s="991"/>
      <c r="E2" s="1054" t="s">
        <v>427</v>
      </c>
      <c r="F2" s="1054"/>
      <c r="G2" s="524"/>
      <c r="J2" s="108"/>
      <c r="K2" s="109"/>
    </row>
    <row r="3" spans="1:11" s="1" customFormat="1" ht="17.25" customHeight="1" thickBot="1" x14ac:dyDescent="0.45">
      <c r="B3" s="240" t="s">
        <v>442</v>
      </c>
      <c r="C3" s="241" t="str">
        <f>'Version Control'!C3</f>
        <v xml:space="preserve">Residential Central Air Conditioners and Heat Pumps_M1  </v>
      </c>
      <c r="J3" s="108"/>
      <c r="K3" s="109"/>
    </row>
    <row r="4" spans="1:11" s="1" customFormat="1" ht="16" thickBot="1" x14ac:dyDescent="0.45">
      <c r="B4" s="242" t="s">
        <v>132</v>
      </c>
      <c r="C4" s="243" t="str">
        <f>'Version Control'!C4</f>
        <v>v1.1</v>
      </c>
      <c r="E4" s="743" t="s">
        <v>706</v>
      </c>
      <c r="F4" s="744"/>
      <c r="H4" s="743" t="s">
        <v>280</v>
      </c>
      <c r="I4" s="744"/>
      <c r="J4" s="108"/>
      <c r="K4" s="109"/>
    </row>
    <row r="5" spans="1:11" s="1" customFormat="1" x14ac:dyDescent="0.4">
      <c r="B5" s="242" t="s">
        <v>369</v>
      </c>
      <c r="C5" s="244">
        <f>'Version Control'!C5</f>
        <v>43668</v>
      </c>
      <c r="E5" s="747" t="s">
        <v>671</v>
      </c>
      <c r="F5" s="837" t="e">
        <f ca="1">IF(Product_Type_Input=INDEX(Product_Types,3),"-",INDEX(TestMatrix_Data,MATCH($C$6&amp;$E5,TestMatrix_Rows,0),MATCH($I$6&amp;$I$7&amp;$I$8,TestMatrix_Columns,0)))</f>
        <v>#N/A</v>
      </c>
      <c r="H5" s="747" t="s">
        <v>149</v>
      </c>
      <c r="I5" s="751">
        <f>Product_Type_Input</f>
        <v>0</v>
      </c>
      <c r="J5" s="108"/>
      <c r="K5" s="109"/>
    </row>
    <row r="6" spans="1:11" s="1" customFormat="1" ht="16" thickBot="1" x14ac:dyDescent="0.45">
      <c r="B6" s="245" t="s">
        <v>131</v>
      </c>
      <c r="C6" s="246" t="str">
        <f ca="1">MID(CELL("filename",$A$1), FIND("]", CELL("filename", $A$1))+ 1, 255)</f>
        <v>A Tests</v>
      </c>
      <c r="E6" s="803" t="s">
        <v>672</v>
      </c>
      <c r="F6" s="838" t="e">
        <f ca="1">IF(Product_Type_Input=INDEX(Product_Types,3),"-",INDEX(TestMatrix_Data,MATCH($C$6&amp;$E6,TestMatrix_Rows,0),MATCH($I$6&amp;$I$7&amp;$I$8,TestMatrix_Columns,0)))</f>
        <v>#N/A</v>
      </c>
      <c r="H6" s="748" t="s">
        <v>145</v>
      </c>
      <c r="I6" s="752">
        <f>'General Info and Test Results'!C27</f>
        <v>0</v>
      </c>
      <c r="J6" s="108"/>
      <c r="K6" s="109"/>
    </row>
    <row r="7" spans="1:11" s="1" customFormat="1" x14ac:dyDescent="0.4">
      <c r="B7" s="247" t="s">
        <v>130</v>
      </c>
      <c r="C7" s="248" t="str">
        <f ca="1">MID(CELL("FILENAME"),FIND("[",CELL("FILENAME"))+1,FIND("]",CELL("FILENAME"))-FIND("[",CELL("FILENAME"))-1)</f>
        <v>Residential Central Air Conditioners and Heat Pumps_M1_Notebook.xlsx</v>
      </c>
      <c r="H7" s="741" t="s">
        <v>633</v>
      </c>
      <c r="I7" s="752">
        <f>ID_FanType_Input</f>
        <v>0</v>
      </c>
      <c r="J7" s="108"/>
      <c r="K7" s="109"/>
    </row>
    <row r="8" spans="1:11" s="1" customFormat="1" ht="17.25" customHeight="1" thickBot="1" x14ac:dyDescent="0.45">
      <c r="B8" s="249" t="s">
        <v>133</v>
      </c>
      <c r="C8" s="250" t="str">
        <f>'Version Control'!C8</f>
        <v>[MM/DD/YYYY]</v>
      </c>
      <c r="H8" s="742" t="s">
        <v>630</v>
      </c>
      <c r="I8" s="753">
        <f>OD_FanType_Input</f>
        <v>0</v>
      </c>
      <c r="J8" s="108"/>
      <c r="K8" s="109"/>
    </row>
    <row r="9" spans="1:11" s="1" customFormat="1" x14ac:dyDescent="0.4">
      <c r="B9" s="4"/>
      <c r="C9" s="211"/>
      <c r="G9" s="14"/>
      <c r="H9" s="9"/>
      <c r="J9" s="108"/>
      <c r="K9" s="109"/>
    </row>
    <row r="10" spans="1:11" ht="16" thickBot="1" x14ac:dyDescent="0.45">
      <c r="E10" s="159"/>
      <c r="F10" s="159"/>
      <c r="G10" s="159"/>
      <c r="H10" s="159"/>
      <c r="K10" s="18"/>
    </row>
    <row r="11" spans="1:11" ht="17.5" thickBot="1" x14ac:dyDescent="0.5">
      <c r="C11" s="1135" t="s">
        <v>334</v>
      </c>
      <c r="D11" s="1136"/>
      <c r="E11" s="1136"/>
      <c r="F11" s="1137"/>
      <c r="G11" s="159"/>
      <c r="H11" s="159"/>
      <c r="K11" s="18"/>
    </row>
    <row r="12" spans="1:11" x14ac:dyDescent="0.4">
      <c r="C12" s="110" t="s">
        <v>48</v>
      </c>
      <c r="D12" s="759"/>
      <c r="E12" s="760"/>
      <c r="F12" s="761"/>
      <c r="G12" s="159"/>
      <c r="H12" s="159"/>
      <c r="K12" s="18"/>
    </row>
    <row r="13" spans="1:11" ht="31" x14ac:dyDescent="0.4">
      <c r="A13" s="8"/>
      <c r="B13" s="5"/>
      <c r="C13" s="345" t="s">
        <v>573</v>
      </c>
      <c r="D13" s="1142"/>
      <c r="E13" s="1142"/>
      <c r="F13" s="1143"/>
      <c r="G13" s="159"/>
      <c r="H13" s="159"/>
      <c r="K13" s="18"/>
    </row>
    <row r="14" spans="1:11" x14ac:dyDescent="0.4">
      <c r="A14" s="8"/>
      <c r="B14" s="8"/>
      <c r="C14" s="124" t="s">
        <v>119</v>
      </c>
      <c r="D14" s="1144">
        <f>'General Info and Test Results'!C36</f>
        <v>0</v>
      </c>
      <c r="E14" s="1144"/>
      <c r="F14" s="1145"/>
      <c r="G14" s="740"/>
      <c r="H14" s="159"/>
      <c r="K14" s="18"/>
    </row>
    <row r="15" spans="1:11" x14ac:dyDescent="0.4">
      <c r="A15" s="8"/>
      <c r="B15" s="8"/>
      <c r="C15" s="124" t="s">
        <v>120</v>
      </c>
      <c r="D15" s="1146"/>
      <c r="E15" s="1146"/>
      <c r="F15" s="1147"/>
      <c r="G15" s="159"/>
      <c r="H15" s="159"/>
      <c r="K15" s="18"/>
    </row>
    <row r="16" spans="1:11" x14ac:dyDescent="0.4">
      <c r="A16" s="8"/>
      <c r="B16" s="8"/>
      <c r="C16" s="124" t="s">
        <v>121</v>
      </c>
      <c r="D16" s="1146"/>
      <c r="E16" s="1146"/>
      <c r="F16" s="1147"/>
      <c r="G16" s="159"/>
      <c r="H16" s="159"/>
      <c r="K16" s="18"/>
    </row>
    <row r="17" spans="1:11" ht="16" thickBot="1" x14ac:dyDescent="0.45">
      <c r="A17" s="8"/>
      <c r="B17" s="8"/>
      <c r="C17" s="762" t="s">
        <v>372</v>
      </c>
      <c r="D17" s="1148"/>
      <c r="E17" s="1148"/>
      <c r="F17" s="1149"/>
      <c r="G17" s="159"/>
      <c r="H17" s="159"/>
      <c r="K17" s="18"/>
    </row>
    <row r="18" spans="1:11" s="7" customFormat="1" ht="16" thickBot="1" x14ac:dyDescent="0.45">
      <c r="B18" s="5"/>
      <c r="C18" s="114"/>
      <c r="D18" s="114"/>
      <c r="E18" s="5"/>
      <c r="F18" s="5"/>
      <c r="G18" s="5"/>
      <c r="J18" s="95"/>
      <c r="K18" s="19"/>
    </row>
    <row r="19" spans="1:11" ht="17.5" thickBot="1" x14ac:dyDescent="0.5">
      <c r="A19" s="8"/>
      <c r="B19" s="723" t="str">
        <f>IF(H19="Yes","FREE OUTDOOR AIR TESTS","")</f>
        <v/>
      </c>
      <c r="C19" s="724"/>
      <c r="D19" s="724"/>
      <c r="E19" s="724"/>
      <c r="F19" s="725" t="s">
        <v>631</v>
      </c>
      <c r="G19" s="725"/>
      <c r="H19" s="721" t="str">
        <f>IF($D$84=INDEX(Secondary_Test_Methods,1),"Yes","No")</f>
        <v>No</v>
      </c>
      <c r="K19" s="18"/>
    </row>
    <row r="20" spans="1:11" ht="17.25" customHeight="1" thickBot="1" x14ac:dyDescent="0.45">
      <c r="A20" s="8"/>
      <c r="B20" s="8"/>
      <c r="C20" s="8"/>
      <c r="D20" s="8"/>
      <c r="E20" s="8"/>
      <c r="F20" s="8"/>
      <c r="G20" s="8"/>
      <c r="K20" s="18"/>
    </row>
    <row r="21" spans="1:11" ht="17.5" thickBot="1" x14ac:dyDescent="0.5">
      <c r="B21" s="723" t="e">
        <f ca="1">IF($F$5&lt;&gt;"-","'"&amp;$F$5&amp;" Test' Data to be recorded", "Test Not Applicable")</f>
        <v>#N/A</v>
      </c>
      <c r="C21" s="724"/>
      <c r="D21" s="724"/>
      <c r="E21" s="724"/>
      <c r="F21" s="725"/>
      <c r="G21" s="726"/>
      <c r="K21" s="18"/>
    </row>
    <row r="22" spans="1:11" ht="16" thickBot="1" x14ac:dyDescent="0.45">
      <c r="B22" s="2"/>
      <c r="C22" s="115"/>
      <c r="D22" s="8"/>
      <c r="E22" s="8"/>
      <c r="F22" s="8"/>
      <c r="G22" s="111"/>
      <c r="K22" s="18"/>
    </row>
    <row r="23" spans="1:11" ht="16" thickBot="1" x14ac:dyDescent="0.45">
      <c r="B23" s="2"/>
      <c r="C23" s="1098" t="s">
        <v>51</v>
      </c>
      <c r="D23" s="1099"/>
      <c r="E23" s="1099"/>
      <c r="F23" s="1100"/>
      <c r="G23" s="116"/>
      <c r="K23" s="18"/>
    </row>
    <row r="24" spans="1:11" x14ac:dyDescent="0.4">
      <c r="B24" s="2"/>
      <c r="C24" s="117"/>
      <c r="D24" s="1116" t="s">
        <v>45</v>
      </c>
      <c r="E24" s="1116"/>
      <c r="F24" s="1117"/>
      <c r="G24" s="3"/>
      <c r="I24" s="118"/>
      <c r="K24" s="18"/>
    </row>
    <row r="25" spans="1:11" ht="19.5" customHeight="1" x14ac:dyDescent="0.4">
      <c r="B25" s="12"/>
      <c r="C25" s="2"/>
      <c r="D25" s="81" t="s">
        <v>52</v>
      </c>
      <c r="E25" s="81" t="s">
        <v>53</v>
      </c>
      <c r="F25" s="119" t="s">
        <v>54</v>
      </c>
      <c r="G25" s="3"/>
      <c r="I25" s="118"/>
      <c r="K25" s="18"/>
    </row>
    <row r="26" spans="1:11" x14ac:dyDescent="0.4">
      <c r="B26" s="2"/>
      <c r="C26" s="112" t="s">
        <v>344</v>
      </c>
      <c r="D26" s="732"/>
      <c r="E26" s="732"/>
      <c r="F26" s="733"/>
      <c r="G26" s="3"/>
      <c r="I26" s="120"/>
      <c r="K26" s="18"/>
    </row>
    <row r="27" spans="1:11" x14ac:dyDescent="0.4">
      <c r="B27" s="2"/>
      <c r="C27" s="112" t="s">
        <v>345</v>
      </c>
      <c r="D27" s="732"/>
      <c r="E27" s="732"/>
      <c r="F27" s="733"/>
      <c r="G27" s="3"/>
      <c r="I27" s="120"/>
      <c r="K27" s="18"/>
    </row>
    <row r="28" spans="1:11" x14ac:dyDescent="0.4">
      <c r="B28" s="2"/>
      <c r="C28" s="112" t="s">
        <v>55</v>
      </c>
      <c r="D28" s="732"/>
      <c r="E28" s="732"/>
      <c r="F28" s="733"/>
      <c r="G28" s="3"/>
      <c r="I28" s="120"/>
      <c r="K28" s="18"/>
    </row>
    <row r="29" spans="1:11" x14ac:dyDescent="0.4">
      <c r="B29" s="2"/>
      <c r="C29" s="112" t="s">
        <v>56</v>
      </c>
      <c r="D29" s="732"/>
      <c r="E29" s="732"/>
      <c r="F29" s="733"/>
      <c r="G29" s="3"/>
      <c r="I29" s="120"/>
      <c r="K29" s="18"/>
    </row>
    <row r="30" spans="1:11" x14ac:dyDescent="0.4">
      <c r="B30" s="2"/>
      <c r="C30" s="112" t="s">
        <v>346</v>
      </c>
      <c r="D30" s="732"/>
      <c r="E30" s="822"/>
      <c r="F30" s="821"/>
      <c r="G30" s="3"/>
      <c r="I30" s="120"/>
      <c r="K30" s="18"/>
    </row>
    <row r="31" spans="1:11" ht="16" thickBot="1" x14ac:dyDescent="0.45">
      <c r="B31" s="2"/>
      <c r="C31" s="113" t="s">
        <v>352</v>
      </c>
      <c r="D31" s="734"/>
      <c r="E31" s="823"/>
      <c r="F31" s="262"/>
      <c r="G31" s="3"/>
      <c r="I31" s="120"/>
      <c r="K31" s="18"/>
    </row>
    <row r="32" spans="1:11" ht="16" thickBot="1" x14ac:dyDescent="0.45">
      <c r="B32" s="2"/>
      <c r="C32" s="123"/>
      <c r="D32" s="8"/>
      <c r="E32" s="8"/>
      <c r="F32" s="8"/>
      <c r="G32" s="3"/>
      <c r="I32" s="120"/>
      <c r="K32" s="18"/>
    </row>
    <row r="33" spans="2:11" ht="16" thickBot="1" x14ac:dyDescent="0.45">
      <c r="B33" s="2"/>
      <c r="C33" s="1098" t="s">
        <v>57</v>
      </c>
      <c r="D33" s="1099"/>
      <c r="E33" s="1099"/>
      <c r="F33" s="1100"/>
      <c r="G33" s="116"/>
      <c r="I33" s="120"/>
      <c r="K33" s="18"/>
    </row>
    <row r="34" spans="2:11" x14ac:dyDescent="0.4">
      <c r="B34" s="2"/>
      <c r="C34" s="117"/>
      <c r="D34" s="1116" t="s">
        <v>45</v>
      </c>
      <c r="E34" s="1116"/>
      <c r="F34" s="1117"/>
      <c r="G34" s="116"/>
      <c r="I34" s="120"/>
      <c r="K34" s="18"/>
    </row>
    <row r="35" spans="2:11" x14ac:dyDescent="0.4">
      <c r="B35" s="12"/>
      <c r="C35" s="124"/>
      <c r="D35" s="46" t="s">
        <v>52</v>
      </c>
      <c r="E35" s="46" t="s">
        <v>53</v>
      </c>
      <c r="F35" s="125" t="s">
        <v>54</v>
      </c>
      <c r="G35" s="116"/>
      <c r="I35" s="120"/>
      <c r="K35" s="18"/>
    </row>
    <row r="36" spans="2:11" x14ac:dyDescent="0.4">
      <c r="B36" s="263"/>
      <c r="C36" s="264" t="s">
        <v>58</v>
      </c>
      <c r="D36" s="257"/>
      <c r="E36" s="257"/>
      <c r="F36" s="255"/>
      <c r="G36" s="265"/>
      <c r="I36" s="120"/>
      <c r="K36" s="18"/>
    </row>
    <row r="37" spans="2:11" x14ac:dyDescent="0.4">
      <c r="B37" s="263"/>
      <c r="C37" s="264" t="s">
        <v>468</v>
      </c>
      <c r="D37" s="257"/>
      <c r="E37" s="257"/>
      <c r="F37" s="255"/>
      <c r="G37" s="265"/>
      <c r="I37" s="120"/>
      <c r="K37" s="18"/>
    </row>
    <row r="38" spans="2:11" x14ac:dyDescent="0.4">
      <c r="B38" s="263"/>
      <c r="C38" s="264" t="s">
        <v>469</v>
      </c>
      <c r="D38" s="257"/>
      <c r="E38" s="257"/>
      <c r="F38" s="255"/>
      <c r="G38" s="265"/>
      <c r="I38" s="120"/>
      <c r="K38" s="18"/>
    </row>
    <row r="39" spans="2:11" x14ac:dyDescent="0.4">
      <c r="B39" s="263"/>
      <c r="C39" s="264" t="s">
        <v>337</v>
      </c>
      <c r="D39" s="257"/>
      <c r="E39" s="257"/>
      <c r="F39" s="255"/>
      <c r="G39" s="265"/>
      <c r="I39" s="120"/>
      <c r="K39" s="18"/>
    </row>
    <row r="40" spans="2:11" ht="16" thickBot="1" x14ac:dyDescent="0.45">
      <c r="B40" s="263"/>
      <c r="C40" s="266" t="s">
        <v>339</v>
      </c>
      <c r="D40" s="260"/>
      <c r="E40" s="260"/>
      <c r="F40" s="256"/>
      <c r="G40" s="265"/>
      <c r="I40" s="120"/>
      <c r="K40" s="18"/>
    </row>
    <row r="41" spans="2:11" ht="16" thickBot="1" x14ac:dyDescent="0.45">
      <c r="B41" s="263"/>
      <c r="C41" s="258"/>
      <c r="D41" s="258"/>
      <c r="E41" s="258"/>
      <c r="F41" s="258"/>
      <c r="G41" s="259"/>
      <c r="I41" s="120"/>
      <c r="K41" s="18"/>
    </row>
    <row r="42" spans="2:11" ht="16" thickBot="1" x14ac:dyDescent="0.45">
      <c r="B42" s="263"/>
      <c r="C42" s="1118" t="s">
        <v>59</v>
      </c>
      <c r="D42" s="1119"/>
      <c r="E42" s="1119"/>
      <c r="F42" s="1120"/>
      <c r="G42" s="265"/>
      <c r="I42" s="120"/>
      <c r="K42" s="18"/>
    </row>
    <row r="43" spans="2:11" x14ac:dyDescent="0.4">
      <c r="B43" s="263"/>
      <c r="C43" s="267"/>
      <c r="D43" s="1105" t="s">
        <v>45</v>
      </c>
      <c r="E43" s="1105"/>
      <c r="F43" s="1106"/>
      <c r="G43" s="265"/>
      <c r="I43" s="120"/>
      <c r="K43" s="18"/>
    </row>
    <row r="44" spans="2:11" x14ac:dyDescent="0.4">
      <c r="B44" s="268"/>
      <c r="C44" s="263"/>
      <c r="D44" s="269" t="s">
        <v>52</v>
      </c>
      <c r="E44" s="269" t="s">
        <v>53</v>
      </c>
      <c r="F44" s="270" t="s">
        <v>54</v>
      </c>
      <c r="G44" s="265"/>
      <c r="I44" s="120"/>
      <c r="K44" s="18"/>
    </row>
    <row r="45" spans="2:11" x14ac:dyDescent="0.4">
      <c r="B45" s="263"/>
      <c r="C45" s="271" t="s">
        <v>60</v>
      </c>
      <c r="D45" s="257"/>
      <c r="E45" s="257"/>
      <c r="F45" s="255"/>
      <c r="G45" s="265"/>
      <c r="I45" s="120"/>
      <c r="K45" s="18"/>
    </row>
    <row r="46" spans="2:11" x14ac:dyDescent="0.4">
      <c r="B46" s="263"/>
      <c r="C46" s="271" t="s">
        <v>61</v>
      </c>
      <c r="D46" s="257"/>
      <c r="E46" s="257"/>
      <c r="F46" s="255"/>
      <c r="G46" s="265"/>
      <c r="I46" s="120"/>
      <c r="K46" s="18"/>
    </row>
    <row r="47" spans="2:11" x14ac:dyDescent="0.4">
      <c r="B47" s="263"/>
      <c r="C47" s="271" t="s">
        <v>62</v>
      </c>
      <c r="D47" s="257"/>
      <c r="E47" s="257"/>
      <c r="F47" s="255"/>
      <c r="G47" s="265"/>
      <c r="I47" s="120"/>
      <c r="K47" s="18"/>
    </row>
    <row r="48" spans="2:11" x14ac:dyDescent="0.4">
      <c r="B48" s="263"/>
      <c r="C48" s="271" t="s">
        <v>63</v>
      </c>
      <c r="D48" s="257"/>
      <c r="E48" s="257"/>
      <c r="F48" s="255"/>
      <c r="G48" s="265"/>
      <c r="I48" s="120"/>
      <c r="K48" s="18"/>
    </row>
    <row r="49" spans="2:11" x14ac:dyDescent="0.4">
      <c r="B49" s="263"/>
      <c r="C49" s="271" t="s">
        <v>64</v>
      </c>
      <c r="D49" s="257"/>
      <c r="E49" s="257"/>
      <c r="F49" s="255"/>
      <c r="G49" s="265"/>
      <c r="I49" s="120"/>
      <c r="K49" s="18"/>
    </row>
    <row r="50" spans="2:11" x14ac:dyDescent="0.4">
      <c r="B50" s="263"/>
      <c r="C50" s="271" t="s">
        <v>65</v>
      </c>
      <c r="D50" s="257"/>
      <c r="E50" s="257"/>
      <c r="F50" s="255"/>
      <c r="G50" s="265"/>
      <c r="I50" s="120"/>
      <c r="K50" s="18"/>
    </row>
    <row r="51" spans="2:11" x14ac:dyDescent="0.4">
      <c r="B51" s="263"/>
      <c r="C51" s="271" t="s">
        <v>66</v>
      </c>
      <c r="D51" s="257"/>
      <c r="E51" s="257"/>
      <c r="F51" s="255"/>
      <c r="G51" s="265"/>
      <c r="I51" s="120"/>
      <c r="K51" s="18"/>
    </row>
    <row r="52" spans="2:11" x14ac:dyDescent="0.4">
      <c r="B52" s="263"/>
      <c r="C52" s="271" t="s">
        <v>67</v>
      </c>
      <c r="D52" s="257"/>
      <c r="E52" s="257"/>
      <c r="F52" s="255"/>
      <c r="G52" s="265"/>
      <c r="I52" s="120"/>
      <c r="K52" s="18"/>
    </row>
    <row r="53" spans="2:11" x14ac:dyDescent="0.4">
      <c r="B53" s="263"/>
      <c r="C53" s="271" t="s">
        <v>68</v>
      </c>
      <c r="D53" s="257"/>
      <c r="E53" s="257"/>
      <c r="F53" s="255"/>
      <c r="G53" s="265"/>
      <c r="I53" s="120"/>
      <c r="K53" s="18"/>
    </row>
    <row r="54" spans="2:11" x14ac:dyDescent="0.4">
      <c r="B54" s="263"/>
      <c r="C54" s="271" t="s">
        <v>69</v>
      </c>
      <c r="D54" s="257"/>
      <c r="E54" s="257"/>
      <c r="F54" s="255"/>
      <c r="G54" s="265"/>
      <c r="I54" s="120"/>
      <c r="K54" s="18"/>
    </row>
    <row r="55" spans="2:11" ht="16" thickBot="1" x14ac:dyDescent="0.45">
      <c r="B55" s="263"/>
      <c r="C55" s="272" t="s">
        <v>70</v>
      </c>
      <c r="D55" s="260"/>
      <c r="E55" s="260"/>
      <c r="F55" s="256"/>
      <c r="G55" s="265"/>
      <c r="I55" s="120"/>
      <c r="K55" s="18"/>
    </row>
    <row r="56" spans="2:11" ht="16" thickBot="1" x14ac:dyDescent="0.45">
      <c r="B56" s="263"/>
      <c r="C56" s="258"/>
      <c r="D56" s="258"/>
      <c r="E56" s="258"/>
      <c r="F56" s="258"/>
      <c r="G56" s="259"/>
      <c r="I56" s="120"/>
      <c r="K56" s="18"/>
    </row>
    <row r="57" spans="2:11" ht="16" thickBot="1" x14ac:dyDescent="0.45">
      <c r="B57" s="263"/>
      <c r="C57" s="1118" t="s">
        <v>71</v>
      </c>
      <c r="D57" s="1119"/>
      <c r="E57" s="1119"/>
      <c r="F57" s="1120"/>
      <c r="G57" s="265"/>
      <c r="I57" s="120"/>
      <c r="K57" s="18"/>
    </row>
    <row r="58" spans="2:11" x14ac:dyDescent="0.4">
      <c r="B58" s="263"/>
      <c r="C58" s="267"/>
      <c r="D58" s="1105" t="s">
        <v>45</v>
      </c>
      <c r="E58" s="1105"/>
      <c r="F58" s="1106"/>
      <c r="G58" s="265"/>
      <c r="I58" s="120"/>
      <c r="K58" s="18"/>
    </row>
    <row r="59" spans="2:11" x14ac:dyDescent="0.4">
      <c r="B59" s="268"/>
      <c r="C59" s="263"/>
      <c r="D59" s="269" t="s">
        <v>52</v>
      </c>
      <c r="E59" s="269" t="s">
        <v>53</v>
      </c>
      <c r="F59" s="270" t="s">
        <v>54</v>
      </c>
      <c r="G59" s="265"/>
      <c r="I59" s="120"/>
      <c r="K59" s="18"/>
    </row>
    <row r="60" spans="2:11" x14ac:dyDescent="0.4">
      <c r="B60" s="263"/>
      <c r="C60" s="271" t="s">
        <v>251</v>
      </c>
      <c r="D60" s="257"/>
      <c r="E60" s="257"/>
      <c r="F60" s="255"/>
      <c r="G60" s="265"/>
      <c r="I60" s="120"/>
      <c r="K60" s="18"/>
    </row>
    <row r="61" spans="2:11" x14ac:dyDescent="0.4">
      <c r="B61" s="263"/>
      <c r="C61" s="271" t="s">
        <v>252</v>
      </c>
      <c r="D61" s="257"/>
      <c r="E61" s="257"/>
      <c r="F61" s="255"/>
      <c r="G61" s="265"/>
      <c r="I61" s="120"/>
      <c r="K61" s="18"/>
    </row>
    <row r="62" spans="2:11" x14ac:dyDescent="0.4">
      <c r="B62" s="263"/>
      <c r="C62" s="271" t="s">
        <v>74</v>
      </c>
      <c r="D62" s="257"/>
      <c r="E62" s="257"/>
      <c r="F62" s="255"/>
      <c r="G62" s="265"/>
      <c r="I62" s="120"/>
      <c r="K62" s="18"/>
    </row>
    <row r="63" spans="2:11" x14ac:dyDescent="0.4">
      <c r="B63" s="263"/>
      <c r="C63" s="271" t="s">
        <v>75</v>
      </c>
      <c r="D63" s="257"/>
      <c r="E63" s="257"/>
      <c r="F63" s="255"/>
      <c r="G63" s="265"/>
      <c r="I63" s="120"/>
      <c r="K63" s="18"/>
    </row>
    <row r="64" spans="2:11" ht="16" thickBot="1" x14ac:dyDescent="0.45">
      <c r="B64" s="263"/>
      <c r="C64" s="272" t="s">
        <v>340</v>
      </c>
      <c r="D64" s="260"/>
      <c r="E64" s="260"/>
      <c r="F64" s="256"/>
      <c r="G64" s="265"/>
      <c r="I64" s="120"/>
      <c r="K64" s="18"/>
    </row>
    <row r="65" spans="2:11" ht="16" thickBot="1" x14ac:dyDescent="0.45">
      <c r="B65" s="263"/>
      <c r="C65" s="258"/>
      <c r="D65" s="258"/>
      <c r="E65" s="258"/>
      <c r="F65" s="258"/>
      <c r="G65" s="259"/>
      <c r="I65" s="120"/>
      <c r="K65" s="18"/>
    </row>
    <row r="66" spans="2:11" ht="16" thickBot="1" x14ac:dyDescent="0.45">
      <c r="B66" s="263"/>
      <c r="C66" s="1118" t="s">
        <v>76</v>
      </c>
      <c r="D66" s="1119"/>
      <c r="E66" s="1119"/>
      <c r="F66" s="1120"/>
      <c r="G66" s="265"/>
      <c r="I66" s="120"/>
      <c r="K66" s="18"/>
    </row>
    <row r="67" spans="2:11" x14ac:dyDescent="0.4">
      <c r="B67" s="263"/>
      <c r="C67" s="267"/>
      <c r="D67" s="1105" t="s">
        <v>45</v>
      </c>
      <c r="E67" s="1105"/>
      <c r="F67" s="1106"/>
      <c r="G67" s="265"/>
      <c r="I67" s="120"/>
      <c r="K67" s="18"/>
    </row>
    <row r="68" spans="2:11" x14ac:dyDescent="0.4">
      <c r="B68" s="273"/>
      <c r="C68" s="263"/>
      <c r="D68" s="269" t="s">
        <v>52</v>
      </c>
      <c r="E68" s="269" t="s">
        <v>53</v>
      </c>
      <c r="F68" s="270" t="s">
        <v>54</v>
      </c>
      <c r="G68" s="265"/>
      <c r="I68" s="120"/>
      <c r="K68" s="18"/>
    </row>
    <row r="69" spans="2:11" x14ac:dyDescent="0.4">
      <c r="B69" s="263"/>
      <c r="C69" s="274" t="s">
        <v>77</v>
      </c>
      <c r="D69" s="257"/>
      <c r="E69" s="257"/>
      <c r="F69" s="255"/>
      <c r="G69" s="265"/>
      <c r="I69" s="120"/>
      <c r="K69" s="18"/>
    </row>
    <row r="70" spans="2:11" x14ac:dyDescent="0.4">
      <c r="B70" s="263"/>
      <c r="C70" s="274" t="s">
        <v>78</v>
      </c>
      <c r="D70" s="257"/>
      <c r="E70" s="257"/>
      <c r="F70" s="255"/>
      <c r="G70" s="265"/>
      <c r="I70" s="120"/>
      <c r="K70" s="18"/>
    </row>
    <row r="71" spans="2:11" x14ac:dyDescent="0.4">
      <c r="B71" s="263"/>
      <c r="C71" s="274" t="s">
        <v>79</v>
      </c>
      <c r="D71" s="257"/>
      <c r="E71" s="257"/>
      <c r="F71" s="255"/>
      <c r="G71" s="265"/>
      <c r="I71" s="120"/>
      <c r="K71" s="18"/>
    </row>
    <row r="72" spans="2:11" x14ac:dyDescent="0.4">
      <c r="B72" s="263"/>
      <c r="C72" s="274" t="s">
        <v>80</v>
      </c>
      <c r="D72" s="257"/>
      <c r="E72" s="257"/>
      <c r="F72" s="255"/>
      <c r="G72" s="265"/>
      <c r="I72" s="120"/>
      <c r="K72" s="18"/>
    </row>
    <row r="73" spans="2:11" x14ac:dyDescent="0.4">
      <c r="B73" s="263"/>
      <c r="C73" s="274" t="s">
        <v>81</v>
      </c>
      <c r="D73" s="257"/>
      <c r="E73" s="257"/>
      <c r="F73" s="255"/>
      <c r="G73" s="265"/>
      <c r="I73" s="120"/>
      <c r="K73" s="18"/>
    </row>
    <row r="74" spans="2:11" x14ac:dyDescent="0.4">
      <c r="B74" s="263"/>
      <c r="C74" s="274" t="s">
        <v>82</v>
      </c>
      <c r="D74" s="257"/>
      <c r="E74" s="257"/>
      <c r="F74" s="255"/>
      <c r="G74" s="265"/>
      <c r="I74" s="120"/>
      <c r="K74" s="18"/>
    </row>
    <row r="75" spans="2:11" x14ac:dyDescent="0.4">
      <c r="B75" s="263"/>
      <c r="C75" s="274" t="s">
        <v>83</v>
      </c>
      <c r="D75" s="257"/>
      <c r="E75" s="257"/>
      <c r="F75" s="255"/>
      <c r="G75" s="265"/>
      <c r="I75" s="120"/>
      <c r="K75" s="18"/>
    </row>
    <row r="76" spans="2:11" ht="16" thickBot="1" x14ac:dyDescent="0.45">
      <c r="B76" s="263"/>
      <c r="C76" s="275" t="s">
        <v>84</v>
      </c>
      <c r="D76" s="260"/>
      <c r="E76" s="260"/>
      <c r="F76" s="256"/>
      <c r="G76" s="265"/>
      <c r="I76" s="120"/>
      <c r="K76" s="18"/>
    </row>
    <row r="77" spans="2:11" ht="16" thickBot="1" x14ac:dyDescent="0.45">
      <c r="B77" s="263"/>
      <c r="C77" s="258"/>
      <c r="D77" s="258"/>
      <c r="E77" s="258"/>
      <c r="F77" s="258"/>
      <c r="G77" s="259"/>
      <c r="I77" s="120"/>
      <c r="K77" s="18"/>
    </row>
    <row r="78" spans="2:11" ht="16" thickBot="1" x14ac:dyDescent="0.45">
      <c r="B78" s="263"/>
      <c r="C78" s="1118" t="s">
        <v>185</v>
      </c>
      <c r="D78" s="1119"/>
      <c r="E78" s="1119"/>
      <c r="F78" s="1120"/>
      <c r="G78" s="265"/>
      <c r="I78" s="120"/>
      <c r="K78" s="18"/>
    </row>
    <row r="79" spans="2:11" x14ac:dyDescent="0.4">
      <c r="B79" s="268"/>
      <c r="C79" s="267"/>
      <c r="D79" s="1105" t="s">
        <v>45</v>
      </c>
      <c r="E79" s="1105"/>
      <c r="F79" s="1106"/>
      <c r="G79" s="259"/>
      <c r="I79" s="120"/>
      <c r="K79" s="18"/>
    </row>
    <row r="80" spans="2:11" x14ac:dyDescent="0.4">
      <c r="B80" s="263"/>
      <c r="C80" s="274" t="s">
        <v>184</v>
      </c>
      <c r="D80" s="1109" t="s">
        <v>710</v>
      </c>
      <c r="E80" s="1110"/>
      <c r="F80" s="1111"/>
      <c r="G80" s="259"/>
      <c r="I80" s="120"/>
      <c r="K80" s="18"/>
    </row>
    <row r="81" spans="2:11" x14ac:dyDescent="0.4">
      <c r="B81" s="263"/>
      <c r="C81" s="274" t="s">
        <v>183</v>
      </c>
      <c r="D81" s="1109"/>
      <c r="E81" s="1110"/>
      <c r="F81" s="1111"/>
      <c r="G81" s="259"/>
      <c r="I81" s="120"/>
      <c r="K81" s="18"/>
    </row>
    <row r="82" spans="2:11" x14ac:dyDescent="0.4">
      <c r="B82" s="263"/>
      <c r="C82" s="274" t="s">
        <v>253</v>
      </c>
      <c r="D82" s="1109"/>
      <c r="E82" s="1110"/>
      <c r="F82" s="1111"/>
      <c r="G82" s="259"/>
      <c r="I82" s="120"/>
      <c r="K82" s="18"/>
    </row>
    <row r="83" spans="2:11" x14ac:dyDescent="0.4">
      <c r="B83" s="263"/>
      <c r="C83" s="274" t="s">
        <v>87</v>
      </c>
      <c r="D83" s="1121" t="e">
        <f>IF(D80+D82=0,"",D80+D82)</f>
        <v>#VALUE!</v>
      </c>
      <c r="E83" s="1122"/>
      <c r="F83" s="1123"/>
      <c r="G83" s="259"/>
      <c r="I83" s="126"/>
      <c r="K83" s="18"/>
    </row>
    <row r="84" spans="2:11" x14ac:dyDescent="0.4">
      <c r="B84" s="263"/>
      <c r="C84" s="274" t="s">
        <v>182</v>
      </c>
      <c r="D84" s="1109"/>
      <c r="E84" s="1110"/>
      <c r="F84" s="1111"/>
      <c r="G84" s="259"/>
      <c r="I84" s="126"/>
      <c r="K84" s="18"/>
    </row>
    <row r="85" spans="2:11" x14ac:dyDescent="0.4">
      <c r="B85" s="263"/>
      <c r="C85" s="274" t="s">
        <v>181</v>
      </c>
      <c r="D85" s="1109" t="s">
        <v>710</v>
      </c>
      <c r="E85" s="1110"/>
      <c r="F85" s="1111"/>
      <c r="G85" s="259"/>
      <c r="I85" s="126"/>
      <c r="K85" s="18"/>
    </row>
    <row r="86" spans="2:11" x14ac:dyDescent="0.4">
      <c r="B86" s="263"/>
      <c r="C86" s="274" t="s">
        <v>180</v>
      </c>
      <c r="D86" s="1109"/>
      <c r="E86" s="1110"/>
      <c r="F86" s="1111"/>
      <c r="G86" s="259"/>
      <c r="I86" s="126"/>
      <c r="K86" s="18"/>
    </row>
    <row r="87" spans="2:11" x14ac:dyDescent="0.4">
      <c r="B87" s="263"/>
      <c r="C87" s="274" t="s">
        <v>253</v>
      </c>
      <c r="D87" s="1109"/>
      <c r="E87" s="1110"/>
      <c r="F87" s="1111"/>
      <c r="G87" s="259"/>
      <c r="I87" s="126"/>
      <c r="K87" s="18"/>
    </row>
    <row r="88" spans="2:11" ht="16" thickBot="1" x14ac:dyDescent="0.45">
      <c r="B88" s="263"/>
      <c r="C88" s="275" t="s">
        <v>87</v>
      </c>
      <c r="D88" s="1132" t="e">
        <f>IF(D85+D87=0,"",D85+D87)</f>
        <v>#VALUE!</v>
      </c>
      <c r="E88" s="1133"/>
      <c r="F88" s="1134"/>
      <c r="G88" s="259"/>
      <c r="I88" s="127"/>
      <c r="K88" s="18"/>
    </row>
    <row r="89" spans="2:11" ht="16" thickBot="1" x14ac:dyDescent="0.45">
      <c r="B89" s="276"/>
      <c r="C89" s="261"/>
      <c r="D89" s="261"/>
      <c r="E89" s="261"/>
      <c r="F89" s="261"/>
      <c r="G89" s="262"/>
      <c r="I89" s="127"/>
      <c r="K89" s="18"/>
    </row>
    <row r="90" spans="2:11" ht="16" thickBot="1" x14ac:dyDescent="0.45">
      <c r="B90" s="261"/>
      <c r="C90" s="258"/>
      <c r="D90" s="258"/>
      <c r="E90" s="258"/>
      <c r="F90" s="258"/>
      <c r="G90" s="258"/>
      <c r="K90" s="18"/>
    </row>
    <row r="91" spans="2:11" ht="17.5" thickBot="1" x14ac:dyDescent="0.5">
      <c r="B91" s="737" t="e">
        <f ca="1">IF($F$6&lt;&gt;"-","'"&amp;$F$6&amp;" Test' Data to be recorded", "Test Not Applicable")</f>
        <v>#N/A</v>
      </c>
      <c r="C91" s="738"/>
      <c r="D91" s="738"/>
      <c r="E91" s="738"/>
      <c r="F91" s="738"/>
      <c r="G91" s="739"/>
      <c r="K91" s="18"/>
    </row>
    <row r="92" spans="2:11" ht="16" thickBot="1" x14ac:dyDescent="0.45">
      <c r="B92" s="263"/>
      <c r="C92" s="277"/>
      <c r="D92" s="258"/>
      <c r="E92" s="258"/>
      <c r="F92" s="258"/>
      <c r="G92" s="278"/>
      <c r="K92" s="18"/>
    </row>
    <row r="93" spans="2:11" ht="16" thickBot="1" x14ac:dyDescent="0.45">
      <c r="B93" s="263"/>
      <c r="C93" s="1118" t="s">
        <v>51</v>
      </c>
      <c r="D93" s="1119"/>
      <c r="E93" s="1119"/>
      <c r="F93" s="1120"/>
      <c r="G93" s="259"/>
      <c r="K93" s="18"/>
    </row>
    <row r="94" spans="2:11" x14ac:dyDescent="0.4">
      <c r="B94" s="263"/>
      <c r="C94" s="267"/>
      <c r="D94" s="1105" t="s">
        <v>45</v>
      </c>
      <c r="E94" s="1105"/>
      <c r="F94" s="1106"/>
      <c r="G94" s="259"/>
      <c r="K94" s="18"/>
    </row>
    <row r="95" spans="2:11" x14ac:dyDescent="0.4">
      <c r="B95" s="268"/>
      <c r="C95" s="263"/>
      <c r="D95" s="269" t="s">
        <v>52</v>
      </c>
      <c r="E95" s="269" t="s">
        <v>53</v>
      </c>
      <c r="F95" s="270" t="s">
        <v>54</v>
      </c>
      <c r="G95" s="259"/>
      <c r="K95" s="18"/>
    </row>
    <row r="96" spans="2:11" x14ac:dyDescent="0.4">
      <c r="B96" s="263"/>
      <c r="C96" s="264" t="s">
        <v>344</v>
      </c>
      <c r="D96" s="732"/>
      <c r="E96" s="732"/>
      <c r="F96" s="733"/>
      <c r="G96" s="259"/>
      <c r="K96" s="18"/>
    </row>
    <row r="97" spans="2:11" x14ac:dyDescent="0.4">
      <c r="B97" s="263"/>
      <c r="C97" s="264" t="s">
        <v>345</v>
      </c>
      <c r="D97" s="732"/>
      <c r="E97" s="732"/>
      <c r="F97" s="733"/>
      <c r="G97" s="259"/>
      <c r="K97" s="18"/>
    </row>
    <row r="98" spans="2:11" x14ac:dyDescent="0.4">
      <c r="B98" s="263"/>
      <c r="C98" s="264" t="s">
        <v>55</v>
      </c>
      <c r="D98" s="732"/>
      <c r="E98" s="732"/>
      <c r="F98" s="733"/>
      <c r="G98" s="259"/>
      <c r="K98" s="18"/>
    </row>
    <row r="99" spans="2:11" x14ac:dyDescent="0.4">
      <c r="B99" s="263"/>
      <c r="C99" s="264" t="s">
        <v>56</v>
      </c>
      <c r="D99" s="732"/>
      <c r="E99" s="732"/>
      <c r="F99" s="733"/>
      <c r="G99" s="259"/>
      <c r="K99" s="18"/>
    </row>
    <row r="100" spans="2:11" x14ac:dyDescent="0.4">
      <c r="B100" s="263"/>
      <c r="C100" s="264" t="s">
        <v>342</v>
      </c>
      <c r="D100" s="732"/>
      <c r="E100" s="822"/>
      <c r="F100" s="821"/>
      <c r="G100" s="259"/>
      <c r="I100" s="120"/>
      <c r="K100" s="18"/>
    </row>
    <row r="101" spans="2:11" ht="16" thickBot="1" x14ac:dyDescent="0.45">
      <c r="B101" s="263"/>
      <c r="C101" s="266" t="s">
        <v>352</v>
      </c>
      <c r="D101" s="734"/>
      <c r="E101" s="823"/>
      <c r="F101" s="262"/>
      <c r="G101" s="259"/>
      <c r="K101" s="18"/>
    </row>
    <row r="102" spans="2:11" ht="16" thickBot="1" x14ac:dyDescent="0.45">
      <c r="B102" s="263"/>
      <c r="C102" s="279"/>
      <c r="D102" s="258"/>
      <c r="E102" s="258"/>
      <c r="F102" s="258"/>
      <c r="G102" s="259"/>
      <c r="K102" s="18"/>
    </row>
    <row r="103" spans="2:11" ht="16" thickBot="1" x14ac:dyDescent="0.45">
      <c r="B103" s="263"/>
      <c r="C103" s="1118" t="s">
        <v>57</v>
      </c>
      <c r="D103" s="1119"/>
      <c r="E103" s="1119"/>
      <c r="F103" s="1120"/>
      <c r="G103" s="259"/>
      <c r="K103" s="18"/>
    </row>
    <row r="104" spans="2:11" x14ac:dyDescent="0.4">
      <c r="B104" s="263"/>
      <c r="C104" s="267"/>
      <c r="D104" s="1105" t="s">
        <v>45</v>
      </c>
      <c r="E104" s="1105"/>
      <c r="F104" s="1106"/>
      <c r="G104" s="259"/>
      <c r="K104" s="18"/>
    </row>
    <row r="105" spans="2:11" x14ac:dyDescent="0.4">
      <c r="B105" s="268"/>
      <c r="C105" s="280"/>
      <c r="D105" s="269" t="s">
        <v>52</v>
      </c>
      <c r="E105" s="269" t="s">
        <v>53</v>
      </c>
      <c r="F105" s="270" t="s">
        <v>54</v>
      </c>
      <c r="G105" s="259"/>
      <c r="K105" s="18"/>
    </row>
    <row r="106" spans="2:11" x14ac:dyDescent="0.4">
      <c r="B106" s="263"/>
      <c r="C106" s="264" t="s">
        <v>58</v>
      </c>
      <c r="D106" s="732"/>
      <c r="E106" s="732"/>
      <c r="F106" s="733"/>
      <c r="G106" s="259"/>
      <c r="K106" s="18"/>
    </row>
    <row r="107" spans="2:11" x14ac:dyDescent="0.4">
      <c r="B107" s="263"/>
      <c r="C107" s="264" t="s">
        <v>468</v>
      </c>
      <c r="D107" s="732"/>
      <c r="E107" s="732"/>
      <c r="F107" s="733"/>
      <c r="G107" s="259"/>
      <c r="K107" s="18"/>
    </row>
    <row r="108" spans="2:11" x14ac:dyDescent="0.4">
      <c r="B108" s="263"/>
      <c r="C108" s="264" t="s">
        <v>469</v>
      </c>
      <c r="D108" s="732"/>
      <c r="E108" s="732"/>
      <c r="F108" s="733"/>
      <c r="G108" s="259"/>
      <c r="K108" s="18"/>
    </row>
    <row r="109" spans="2:11" x14ac:dyDescent="0.4">
      <c r="B109" s="263"/>
      <c r="C109" s="264" t="s">
        <v>337</v>
      </c>
      <c r="D109" s="732"/>
      <c r="E109" s="732"/>
      <c r="F109" s="733"/>
      <c r="G109" s="259"/>
      <c r="K109" s="18"/>
    </row>
    <row r="110" spans="2:11" ht="16" thickBot="1" x14ac:dyDescent="0.45">
      <c r="B110" s="263"/>
      <c r="C110" s="266" t="s">
        <v>339</v>
      </c>
      <c r="D110" s="734"/>
      <c r="E110" s="734"/>
      <c r="F110" s="735"/>
      <c r="G110" s="259"/>
      <c r="K110" s="18"/>
    </row>
    <row r="111" spans="2:11" ht="16" thickBot="1" x14ac:dyDescent="0.45">
      <c r="B111" s="263"/>
      <c r="C111" s="258"/>
      <c r="D111" s="258"/>
      <c r="E111" s="258"/>
      <c r="F111" s="258"/>
      <c r="G111" s="259"/>
      <c r="K111" s="18"/>
    </row>
    <row r="112" spans="2:11" ht="16" thickBot="1" x14ac:dyDescent="0.45">
      <c r="B112" s="263"/>
      <c r="C112" s="1118" t="s">
        <v>59</v>
      </c>
      <c r="D112" s="1119"/>
      <c r="E112" s="1119"/>
      <c r="F112" s="1120"/>
      <c r="G112" s="259"/>
      <c r="K112" s="18"/>
    </row>
    <row r="113" spans="2:11" x14ac:dyDescent="0.4">
      <c r="B113" s="263"/>
      <c r="C113" s="267"/>
      <c r="D113" s="1105" t="s">
        <v>45</v>
      </c>
      <c r="E113" s="1105"/>
      <c r="F113" s="1106"/>
      <c r="G113" s="259"/>
      <c r="K113" s="18"/>
    </row>
    <row r="114" spans="2:11" x14ac:dyDescent="0.4">
      <c r="B114" s="268"/>
      <c r="C114" s="263"/>
      <c r="D114" s="269" t="s">
        <v>52</v>
      </c>
      <c r="E114" s="269" t="s">
        <v>53</v>
      </c>
      <c r="F114" s="270" t="s">
        <v>54</v>
      </c>
      <c r="G114" s="259"/>
      <c r="K114" s="18"/>
    </row>
    <row r="115" spans="2:11" x14ac:dyDescent="0.4">
      <c r="B115" s="263"/>
      <c r="C115" s="271" t="s">
        <v>60</v>
      </c>
      <c r="D115" s="257"/>
      <c r="E115" s="257"/>
      <c r="F115" s="255"/>
      <c r="G115" s="259"/>
      <c r="K115" s="18"/>
    </row>
    <row r="116" spans="2:11" x14ac:dyDescent="0.4">
      <c r="B116" s="263"/>
      <c r="C116" s="271" t="s">
        <v>61</v>
      </c>
      <c r="D116" s="257"/>
      <c r="E116" s="257"/>
      <c r="F116" s="255"/>
      <c r="G116" s="259"/>
      <c r="K116" s="18"/>
    </row>
    <row r="117" spans="2:11" x14ac:dyDescent="0.4">
      <c r="B117" s="263"/>
      <c r="C117" s="271" t="s">
        <v>62</v>
      </c>
      <c r="D117" s="257"/>
      <c r="E117" s="257"/>
      <c r="F117" s="255"/>
      <c r="G117" s="259"/>
      <c r="K117" s="18"/>
    </row>
    <row r="118" spans="2:11" x14ac:dyDescent="0.4">
      <c r="B118" s="263"/>
      <c r="C118" s="271" t="s">
        <v>63</v>
      </c>
      <c r="D118" s="257"/>
      <c r="E118" s="257"/>
      <c r="F118" s="255"/>
      <c r="G118" s="259"/>
      <c r="K118" s="18"/>
    </row>
    <row r="119" spans="2:11" x14ac:dyDescent="0.4">
      <c r="B119" s="263"/>
      <c r="C119" s="271" t="s">
        <v>64</v>
      </c>
      <c r="D119" s="257"/>
      <c r="E119" s="257"/>
      <c r="F119" s="255"/>
      <c r="G119" s="259"/>
      <c r="K119" s="18"/>
    </row>
    <row r="120" spans="2:11" x14ac:dyDescent="0.4">
      <c r="B120" s="263"/>
      <c r="C120" s="271" t="s">
        <v>65</v>
      </c>
      <c r="D120" s="257"/>
      <c r="E120" s="257"/>
      <c r="F120" s="255"/>
      <c r="G120" s="259"/>
      <c r="K120" s="18"/>
    </row>
    <row r="121" spans="2:11" x14ac:dyDescent="0.4">
      <c r="B121" s="263"/>
      <c r="C121" s="271" t="s">
        <v>66</v>
      </c>
      <c r="D121" s="257"/>
      <c r="E121" s="257"/>
      <c r="F121" s="255"/>
      <c r="G121" s="259"/>
      <c r="K121" s="18"/>
    </row>
    <row r="122" spans="2:11" x14ac:dyDescent="0.4">
      <c r="B122" s="263"/>
      <c r="C122" s="271" t="s">
        <v>67</v>
      </c>
      <c r="D122" s="257"/>
      <c r="E122" s="257"/>
      <c r="F122" s="255"/>
      <c r="G122" s="259"/>
      <c r="K122" s="18"/>
    </row>
    <row r="123" spans="2:11" x14ac:dyDescent="0.4">
      <c r="B123" s="263"/>
      <c r="C123" s="271" t="s">
        <v>68</v>
      </c>
      <c r="D123" s="257"/>
      <c r="E123" s="257"/>
      <c r="F123" s="255"/>
      <c r="G123" s="259"/>
      <c r="K123" s="18"/>
    </row>
    <row r="124" spans="2:11" x14ac:dyDescent="0.4">
      <c r="B124" s="263"/>
      <c r="C124" s="271" t="s">
        <v>69</v>
      </c>
      <c r="D124" s="257"/>
      <c r="E124" s="257"/>
      <c r="F124" s="255"/>
      <c r="G124" s="259"/>
      <c r="K124" s="18"/>
    </row>
    <row r="125" spans="2:11" ht="16" thickBot="1" x14ac:dyDescent="0.45">
      <c r="B125" s="263"/>
      <c r="C125" s="272" t="s">
        <v>70</v>
      </c>
      <c r="D125" s="260"/>
      <c r="E125" s="260"/>
      <c r="F125" s="256"/>
      <c r="G125" s="259"/>
      <c r="K125" s="18"/>
    </row>
    <row r="126" spans="2:11" ht="16" thickBot="1" x14ac:dyDescent="0.45">
      <c r="B126" s="263"/>
      <c r="C126" s="258"/>
      <c r="D126" s="258"/>
      <c r="E126" s="258"/>
      <c r="F126" s="259"/>
      <c r="G126" s="259"/>
      <c r="K126" s="18"/>
    </row>
    <row r="127" spans="2:11" ht="16" thickBot="1" x14ac:dyDescent="0.45">
      <c r="B127" s="263"/>
      <c r="C127" s="1118" t="s">
        <v>71</v>
      </c>
      <c r="D127" s="1119"/>
      <c r="E127" s="1119"/>
      <c r="F127" s="1120"/>
      <c r="G127" s="259"/>
      <c r="K127" s="18"/>
    </row>
    <row r="128" spans="2:11" x14ac:dyDescent="0.4">
      <c r="B128" s="263"/>
      <c r="C128" s="267"/>
      <c r="D128" s="1105" t="s">
        <v>45</v>
      </c>
      <c r="E128" s="1105"/>
      <c r="F128" s="1106"/>
      <c r="G128" s="259"/>
      <c r="K128" s="18"/>
    </row>
    <row r="129" spans="2:11" x14ac:dyDescent="0.4">
      <c r="B129" s="268"/>
      <c r="C129" s="263"/>
      <c r="D129" s="269" t="s">
        <v>52</v>
      </c>
      <c r="E129" s="269" t="s">
        <v>53</v>
      </c>
      <c r="F129" s="270" t="s">
        <v>54</v>
      </c>
      <c r="G129" s="259"/>
      <c r="K129" s="18"/>
    </row>
    <row r="130" spans="2:11" x14ac:dyDescent="0.4">
      <c r="B130" s="263"/>
      <c r="C130" s="271" t="s">
        <v>72</v>
      </c>
      <c r="D130" s="257"/>
      <c r="E130" s="257"/>
      <c r="F130" s="255"/>
      <c r="G130" s="259"/>
      <c r="K130" s="18"/>
    </row>
    <row r="131" spans="2:11" x14ac:dyDescent="0.4">
      <c r="B131" s="263"/>
      <c r="C131" s="271" t="s">
        <v>73</v>
      </c>
      <c r="D131" s="257"/>
      <c r="E131" s="257"/>
      <c r="F131" s="255"/>
      <c r="G131" s="259"/>
      <c r="K131" s="18"/>
    </row>
    <row r="132" spans="2:11" x14ac:dyDescent="0.4">
      <c r="B132" s="263"/>
      <c r="C132" s="271" t="s">
        <v>74</v>
      </c>
      <c r="D132" s="257"/>
      <c r="E132" s="257"/>
      <c r="F132" s="255"/>
      <c r="G132" s="259"/>
      <c r="K132" s="18"/>
    </row>
    <row r="133" spans="2:11" x14ac:dyDescent="0.4">
      <c r="B133" s="263"/>
      <c r="C133" s="271" t="s">
        <v>75</v>
      </c>
      <c r="D133" s="257"/>
      <c r="E133" s="257"/>
      <c r="F133" s="255"/>
      <c r="G133" s="259"/>
      <c r="K133" s="18"/>
    </row>
    <row r="134" spans="2:11" ht="16" thickBot="1" x14ac:dyDescent="0.45">
      <c r="B134" s="263"/>
      <c r="C134" s="272" t="s">
        <v>340</v>
      </c>
      <c r="D134" s="260"/>
      <c r="E134" s="260"/>
      <c r="F134" s="256"/>
      <c r="G134" s="259"/>
      <c r="K134" s="18"/>
    </row>
    <row r="135" spans="2:11" ht="16" thickBot="1" x14ac:dyDescent="0.45">
      <c r="B135" s="263"/>
      <c r="C135" s="258"/>
      <c r="D135" s="258"/>
      <c r="E135" s="258"/>
      <c r="F135" s="258"/>
      <c r="G135" s="259"/>
      <c r="K135" s="18"/>
    </row>
    <row r="136" spans="2:11" ht="16" thickBot="1" x14ac:dyDescent="0.45">
      <c r="B136" s="263"/>
      <c r="C136" s="1118" t="s">
        <v>76</v>
      </c>
      <c r="D136" s="1119"/>
      <c r="E136" s="1119"/>
      <c r="F136" s="1120"/>
      <c r="G136" s="259"/>
      <c r="K136" s="18"/>
    </row>
    <row r="137" spans="2:11" x14ac:dyDescent="0.4">
      <c r="B137" s="263"/>
      <c r="C137" s="267"/>
      <c r="D137" s="1105" t="s">
        <v>45</v>
      </c>
      <c r="E137" s="1105"/>
      <c r="F137" s="1106"/>
      <c r="G137" s="259"/>
      <c r="K137" s="18"/>
    </row>
    <row r="138" spans="2:11" x14ac:dyDescent="0.4">
      <c r="B138" s="273"/>
      <c r="C138" s="263"/>
      <c r="D138" s="269" t="s">
        <v>52</v>
      </c>
      <c r="E138" s="269" t="s">
        <v>53</v>
      </c>
      <c r="F138" s="270" t="s">
        <v>54</v>
      </c>
      <c r="G138" s="259"/>
      <c r="K138" s="18"/>
    </row>
    <row r="139" spans="2:11" x14ac:dyDescent="0.4">
      <c r="B139" s="263"/>
      <c r="C139" s="274" t="s">
        <v>77</v>
      </c>
      <c r="D139" s="257"/>
      <c r="E139" s="257"/>
      <c r="F139" s="255"/>
      <c r="G139" s="259"/>
      <c r="K139" s="18"/>
    </row>
    <row r="140" spans="2:11" x14ac:dyDescent="0.4">
      <c r="B140" s="263"/>
      <c r="C140" s="274" t="s">
        <v>78</v>
      </c>
      <c r="D140" s="257"/>
      <c r="E140" s="257"/>
      <c r="F140" s="255"/>
      <c r="G140" s="259"/>
      <c r="K140" s="18"/>
    </row>
    <row r="141" spans="2:11" x14ac:dyDescent="0.4">
      <c r="B141" s="263"/>
      <c r="C141" s="274" t="s">
        <v>79</v>
      </c>
      <c r="D141" s="257"/>
      <c r="E141" s="257"/>
      <c r="F141" s="255"/>
      <c r="G141" s="259"/>
      <c r="K141" s="18"/>
    </row>
    <row r="142" spans="2:11" x14ac:dyDescent="0.4">
      <c r="B142" s="263"/>
      <c r="C142" s="274" t="s">
        <v>80</v>
      </c>
      <c r="D142" s="257"/>
      <c r="E142" s="257"/>
      <c r="F142" s="255"/>
      <c r="G142" s="259"/>
      <c r="K142" s="18"/>
    </row>
    <row r="143" spans="2:11" x14ac:dyDescent="0.4">
      <c r="B143" s="263"/>
      <c r="C143" s="274" t="s">
        <v>81</v>
      </c>
      <c r="D143" s="257"/>
      <c r="E143" s="257"/>
      <c r="F143" s="255"/>
      <c r="G143" s="259"/>
      <c r="K143" s="18"/>
    </row>
    <row r="144" spans="2:11" x14ac:dyDescent="0.4">
      <c r="B144" s="263"/>
      <c r="C144" s="274" t="s">
        <v>82</v>
      </c>
      <c r="D144" s="257"/>
      <c r="E144" s="257"/>
      <c r="F144" s="255"/>
      <c r="G144" s="259"/>
      <c r="K144" s="18"/>
    </row>
    <row r="145" spans="1:11" x14ac:dyDescent="0.4">
      <c r="B145" s="263"/>
      <c r="C145" s="274" t="s">
        <v>83</v>
      </c>
      <c r="D145" s="257"/>
      <c r="E145" s="257"/>
      <c r="F145" s="255"/>
      <c r="G145" s="259"/>
      <c r="K145" s="18"/>
    </row>
    <row r="146" spans="1:11" ht="16" thickBot="1" x14ac:dyDescent="0.45">
      <c r="B146" s="263"/>
      <c r="C146" s="275" t="s">
        <v>84</v>
      </c>
      <c r="D146" s="260"/>
      <c r="E146" s="260"/>
      <c r="F146" s="256"/>
      <c r="G146" s="259"/>
      <c r="K146" s="18"/>
    </row>
    <row r="147" spans="1:11" ht="16" thickBot="1" x14ac:dyDescent="0.45">
      <c r="B147" s="263"/>
      <c r="C147" s="258"/>
      <c r="D147" s="258"/>
      <c r="E147" s="258"/>
      <c r="F147" s="281"/>
      <c r="G147" s="259"/>
      <c r="K147" s="18"/>
    </row>
    <row r="148" spans="1:11" ht="16" thickBot="1" x14ac:dyDescent="0.45">
      <c r="B148" s="263"/>
      <c r="C148" s="1118" t="s">
        <v>185</v>
      </c>
      <c r="D148" s="1119"/>
      <c r="E148" s="1119"/>
      <c r="F148" s="1120"/>
      <c r="G148" s="259"/>
      <c r="K148" s="18"/>
    </row>
    <row r="149" spans="1:11" x14ac:dyDescent="0.4">
      <c r="A149" s="6" t="s">
        <v>347</v>
      </c>
      <c r="B149" s="268"/>
      <c r="C149" s="267"/>
      <c r="D149" s="1105" t="s">
        <v>45</v>
      </c>
      <c r="E149" s="1105"/>
      <c r="F149" s="1106"/>
      <c r="G149" s="259"/>
      <c r="K149" s="18"/>
    </row>
    <row r="150" spans="1:11" x14ac:dyDescent="0.4">
      <c r="B150" s="263"/>
      <c r="C150" s="274" t="s">
        <v>184</v>
      </c>
      <c r="D150" s="1112"/>
      <c r="E150" s="1112"/>
      <c r="F150" s="1113"/>
      <c r="G150" s="259"/>
      <c r="K150" s="18"/>
    </row>
    <row r="151" spans="1:11" x14ac:dyDescent="0.4">
      <c r="B151" s="263"/>
      <c r="C151" s="274" t="s">
        <v>183</v>
      </c>
      <c r="D151" s="1112"/>
      <c r="E151" s="1112"/>
      <c r="F151" s="1113"/>
      <c r="G151" s="259"/>
      <c r="K151" s="18"/>
    </row>
    <row r="152" spans="1:11" x14ac:dyDescent="0.4">
      <c r="B152" s="263"/>
      <c r="C152" s="274" t="s">
        <v>253</v>
      </c>
      <c r="D152" s="1112"/>
      <c r="E152" s="1112"/>
      <c r="F152" s="1113"/>
      <c r="G152" s="259"/>
      <c r="K152" s="18"/>
    </row>
    <row r="153" spans="1:11" ht="16" thickBot="1" x14ac:dyDescent="0.45">
      <c r="B153" s="263"/>
      <c r="C153" s="275" t="s">
        <v>87</v>
      </c>
      <c r="D153" s="1114" t="str">
        <f>IF(D150+D152=0,"",D150+D152)</f>
        <v/>
      </c>
      <c r="E153" s="1114"/>
      <c r="F153" s="1115"/>
      <c r="G153" s="259"/>
      <c r="K153" s="18"/>
    </row>
    <row r="154" spans="1:11" ht="16" thickBot="1" x14ac:dyDescent="0.45">
      <c r="B154" s="128"/>
      <c r="C154" s="121"/>
      <c r="D154" s="121"/>
      <c r="E154" s="121"/>
      <c r="F154" s="121"/>
      <c r="G154" s="122"/>
      <c r="K154" s="18"/>
    </row>
    <row r="155" spans="1:11" x14ac:dyDescent="0.4">
      <c r="B155" s="8"/>
      <c r="C155" s="8"/>
      <c r="D155" s="8"/>
      <c r="E155" s="8"/>
      <c r="F155" s="8"/>
      <c r="G155" s="8"/>
      <c r="H155" s="8"/>
      <c r="K155" s="18"/>
    </row>
    <row r="156" spans="1:11" ht="16" thickBot="1" x14ac:dyDescent="0.45">
      <c r="A156" s="8"/>
      <c r="B156" s="8"/>
      <c r="C156" s="8"/>
      <c r="D156" s="8"/>
      <c r="E156" s="8"/>
      <c r="F156" s="8"/>
      <c r="G156" s="8"/>
      <c r="K156" s="18"/>
    </row>
    <row r="157" spans="1:11" ht="16" thickBot="1" x14ac:dyDescent="0.45">
      <c r="A157" s="8"/>
      <c r="B157" s="8"/>
      <c r="C157" s="1118" t="s">
        <v>761</v>
      </c>
      <c r="D157" s="1119"/>
      <c r="E157" s="1119"/>
      <c r="F157" s="1120"/>
      <c r="G157" s="8"/>
      <c r="K157" s="18"/>
    </row>
    <row r="158" spans="1:11" x14ac:dyDescent="0.4">
      <c r="A158" s="8"/>
      <c r="B158" s="8"/>
      <c r="C158" s="267"/>
      <c r="D158" s="1105"/>
      <c r="E158" s="1105"/>
      <c r="F158" s="1106"/>
      <c r="G158" s="8"/>
      <c r="K158" s="18"/>
    </row>
    <row r="159" spans="1:11" ht="35.25" customHeight="1" x14ac:dyDescent="0.4">
      <c r="A159" s="8"/>
      <c r="B159" s="8"/>
      <c r="C159" s="458" t="s">
        <v>446</v>
      </c>
      <c r="D159" s="453" t="s">
        <v>443</v>
      </c>
      <c r="E159" s="1130" t="s">
        <v>505</v>
      </c>
      <c r="F159" s="1131"/>
      <c r="G159" s="8"/>
      <c r="K159" s="18"/>
    </row>
    <row r="160" spans="1:11" x14ac:dyDescent="0.4">
      <c r="A160" s="8"/>
      <c r="B160" s="8"/>
      <c r="C160" s="455" t="s">
        <v>444</v>
      </c>
      <c r="D160" s="456" t="str">
        <f>IF(OR(AND('General Info and Test Results'!C27="Single-Speed",'General Info and Test Results'!C29=INDEX(ID_Fan_Types,1)), AND('General Info and Test Results'!C27="Single-Speed",'General Info and Test Results'!C29=INDEX(ID_Fan_Types,3))),'A Tests'!D83/'A Tests'!D31,"")</f>
        <v/>
      </c>
      <c r="E160" s="1107" t="e">
        <f>MROUND(D160,0.025)</f>
        <v>#VALUE!</v>
      </c>
      <c r="F160" s="1108"/>
      <c r="G160" s="8"/>
      <c r="K160" s="18"/>
    </row>
    <row r="161" spans="1:11" x14ac:dyDescent="0.4">
      <c r="A161" s="8"/>
      <c r="B161" s="8"/>
      <c r="C161" s="455" t="s">
        <v>445</v>
      </c>
      <c r="D161" s="456" t="str">
        <f>IF(AND('General Info and Test Results'!C27="Single-Speed",'General Info and Test Results'!C29="Variable Speed"),'A Tests'!D153/'A Tests'!D101,"")</f>
        <v/>
      </c>
      <c r="E161" s="1107" t="e">
        <f>MROUND(D161,0.025)</f>
        <v>#VALUE!</v>
      </c>
      <c r="F161" s="1108"/>
      <c r="G161" s="8"/>
      <c r="K161" s="18"/>
    </row>
    <row r="162" spans="1:11" x14ac:dyDescent="0.4">
      <c r="A162" s="8"/>
      <c r="B162" s="8"/>
      <c r="C162" s="274" t="s">
        <v>447</v>
      </c>
      <c r="D162" s="456" t="str">
        <f>IF('General Info and Test Results'!C27="Two-Speed",'A Tests'!D153/'A Tests'!D101,"")</f>
        <v/>
      </c>
      <c r="E162" s="1107" t="e">
        <f>MROUND(D162,0.025)</f>
        <v>#VALUE!</v>
      </c>
      <c r="F162" s="1108"/>
      <c r="G162" s="8"/>
      <c r="K162" s="18"/>
    </row>
    <row r="163" spans="1:11" ht="16" thickBot="1" x14ac:dyDescent="0.45">
      <c r="A163" s="8"/>
      <c r="B163" s="8"/>
      <c r="C163" s="275" t="s">
        <v>448</v>
      </c>
      <c r="D163" s="457" t="str">
        <f>IF('General Info and Test Results'!C27 = "Variable-Speed", 'A Tests'!D153/'A Tests'!D101,"")</f>
        <v/>
      </c>
      <c r="E163" s="1107" t="e">
        <f>MROUND(D163,0.025)</f>
        <v>#VALUE!</v>
      </c>
      <c r="F163" s="1108"/>
      <c r="G163" s="8"/>
      <c r="K163" s="18"/>
    </row>
    <row r="164" spans="1:11" ht="36.75" customHeight="1" thickBot="1" x14ac:dyDescent="0.45">
      <c r="A164" s="8"/>
      <c r="B164" s="8"/>
      <c r="C164" s="8"/>
      <c r="D164" s="8"/>
      <c r="E164" s="8"/>
      <c r="F164" s="8"/>
      <c r="G164" s="8"/>
      <c r="K164" s="18"/>
    </row>
    <row r="165" spans="1:11" ht="17.5" thickBot="1" x14ac:dyDescent="0.5">
      <c r="A165" s="8"/>
      <c r="B165" s="718" t="s">
        <v>629</v>
      </c>
      <c r="C165" s="719"/>
      <c r="D165" s="719"/>
      <c r="E165" s="719"/>
      <c r="F165" s="720" t="s">
        <v>631</v>
      </c>
      <c r="G165" s="720"/>
      <c r="H165" s="721" t="str">
        <f>$H$19</f>
        <v>No</v>
      </c>
      <c r="K165" s="18"/>
    </row>
    <row r="166" spans="1:11" ht="16" thickBot="1" x14ac:dyDescent="0.45">
      <c r="A166" s="8"/>
      <c r="B166" s="8"/>
      <c r="C166" s="8"/>
      <c r="D166" s="8"/>
      <c r="E166" s="8"/>
      <c r="F166" s="8"/>
      <c r="G166" s="8"/>
      <c r="K166" s="18"/>
    </row>
    <row r="167" spans="1:11" ht="17.5" thickBot="1" x14ac:dyDescent="0.5">
      <c r="B167" s="1124" t="e">
        <f ca="1">B21</f>
        <v>#N/A</v>
      </c>
      <c r="C167" s="1125"/>
      <c r="D167" s="1125"/>
      <c r="E167" s="1125"/>
      <c r="F167" s="1125"/>
      <c r="G167" s="1126"/>
      <c r="K167" s="18"/>
    </row>
    <row r="168" spans="1:11" ht="16" thickBot="1" x14ac:dyDescent="0.45">
      <c r="B168" s="263"/>
      <c r="C168" s="277"/>
      <c r="D168" s="258"/>
      <c r="E168" s="258"/>
      <c r="F168" s="258"/>
      <c r="G168" s="278"/>
      <c r="K168" s="18"/>
    </row>
    <row r="169" spans="1:11" ht="16" thickBot="1" x14ac:dyDescent="0.45">
      <c r="B169" s="263"/>
      <c r="C169" s="1127" t="s">
        <v>51</v>
      </c>
      <c r="D169" s="1128"/>
      <c r="E169" s="1128"/>
      <c r="F169" s="1129"/>
      <c r="G169" s="259"/>
      <c r="K169" s="18"/>
    </row>
    <row r="170" spans="1:11" x14ac:dyDescent="0.4">
      <c r="B170" s="263"/>
      <c r="C170" s="267"/>
      <c r="D170" s="1105" t="s">
        <v>45</v>
      </c>
      <c r="E170" s="1105"/>
      <c r="F170" s="1106"/>
      <c r="G170" s="259"/>
      <c r="K170" s="18"/>
    </row>
    <row r="171" spans="1:11" x14ac:dyDescent="0.4">
      <c r="B171" s="268"/>
      <c r="C171" s="263"/>
      <c r="D171" s="269" t="s">
        <v>52</v>
      </c>
      <c r="E171" s="269" t="s">
        <v>53</v>
      </c>
      <c r="F171" s="270" t="s">
        <v>54</v>
      </c>
      <c r="G171" s="259"/>
      <c r="K171" s="18"/>
    </row>
    <row r="172" spans="1:11" x14ac:dyDescent="0.4">
      <c r="B172" s="263"/>
      <c r="C172" s="264" t="s">
        <v>344</v>
      </c>
      <c r="D172" s="732"/>
      <c r="E172" s="732"/>
      <c r="F172" s="733"/>
      <c r="G172" s="259"/>
      <c r="K172" s="18"/>
    </row>
    <row r="173" spans="1:11" x14ac:dyDescent="0.4">
      <c r="B173" s="263"/>
      <c r="C173" s="264" t="s">
        <v>345</v>
      </c>
      <c r="D173" s="732"/>
      <c r="E173" s="732"/>
      <c r="F173" s="733"/>
      <c r="G173" s="259"/>
      <c r="K173" s="18"/>
    </row>
    <row r="174" spans="1:11" x14ac:dyDescent="0.4">
      <c r="B174" s="263"/>
      <c r="C174" s="264" t="s">
        <v>55</v>
      </c>
      <c r="D174" s="732"/>
      <c r="E174" s="732"/>
      <c r="F174" s="733"/>
      <c r="G174" s="259"/>
      <c r="K174" s="18"/>
    </row>
    <row r="175" spans="1:11" x14ac:dyDescent="0.4">
      <c r="B175" s="263"/>
      <c r="C175" s="264" t="s">
        <v>56</v>
      </c>
      <c r="D175" s="732"/>
      <c r="E175" s="732"/>
      <c r="F175" s="733"/>
      <c r="G175" s="259"/>
      <c r="K175" s="18"/>
    </row>
    <row r="176" spans="1:11" x14ac:dyDescent="0.4">
      <c r="B176" s="263"/>
      <c r="C176" s="264" t="s">
        <v>342</v>
      </c>
      <c r="D176" s="732"/>
      <c r="E176" s="822"/>
      <c r="F176" s="821"/>
      <c r="G176" s="259"/>
      <c r="I176" s="120"/>
      <c r="K176" s="18"/>
    </row>
    <row r="177" spans="2:11" ht="16" thickBot="1" x14ac:dyDescent="0.45">
      <c r="B177" s="263"/>
      <c r="C177" s="266" t="s">
        <v>352</v>
      </c>
      <c r="D177" s="734"/>
      <c r="E177" s="823"/>
      <c r="F177" s="262"/>
      <c r="G177" s="259"/>
      <c r="K177" s="18"/>
    </row>
    <row r="178" spans="2:11" ht="16" thickBot="1" x14ac:dyDescent="0.45">
      <c r="B178" s="263"/>
      <c r="C178" s="279"/>
      <c r="D178" s="258"/>
      <c r="E178" s="258"/>
      <c r="F178" s="258"/>
      <c r="G178" s="259"/>
      <c r="K178" s="18"/>
    </row>
    <row r="179" spans="2:11" ht="16" thickBot="1" x14ac:dyDescent="0.45">
      <c r="B179" s="263"/>
      <c r="C179" s="1127" t="s">
        <v>57</v>
      </c>
      <c r="D179" s="1128"/>
      <c r="E179" s="1128"/>
      <c r="F179" s="1129"/>
      <c r="G179" s="259"/>
      <c r="K179" s="18"/>
    </row>
    <row r="180" spans="2:11" x14ac:dyDescent="0.4">
      <c r="B180" s="263"/>
      <c r="C180" s="267"/>
      <c r="D180" s="1105" t="s">
        <v>45</v>
      </c>
      <c r="E180" s="1105"/>
      <c r="F180" s="1106"/>
      <c r="G180" s="259"/>
      <c r="K180" s="18"/>
    </row>
    <row r="181" spans="2:11" x14ac:dyDescent="0.4">
      <c r="B181" s="268"/>
      <c r="C181" s="280"/>
      <c r="D181" s="269" t="s">
        <v>52</v>
      </c>
      <c r="E181" s="269" t="s">
        <v>53</v>
      </c>
      <c r="F181" s="270" t="s">
        <v>54</v>
      </c>
      <c r="G181" s="259"/>
      <c r="K181" s="18"/>
    </row>
    <row r="182" spans="2:11" x14ac:dyDescent="0.4">
      <c r="B182" s="263"/>
      <c r="C182" s="264" t="s">
        <v>58</v>
      </c>
      <c r="D182" s="713"/>
      <c r="E182" s="713"/>
      <c r="F182" s="714"/>
      <c r="G182" s="259"/>
      <c r="K182" s="18"/>
    </row>
    <row r="183" spans="2:11" x14ac:dyDescent="0.4">
      <c r="B183" s="263"/>
      <c r="C183" s="264" t="s">
        <v>468</v>
      </c>
      <c r="D183" s="713"/>
      <c r="E183" s="713"/>
      <c r="F183" s="713"/>
      <c r="G183" s="259"/>
      <c r="K183" s="18"/>
    </row>
    <row r="184" spans="2:11" x14ac:dyDescent="0.4">
      <c r="B184" s="263"/>
      <c r="C184" s="264" t="s">
        <v>469</v>
      </c>
      <c r="D184" s="713"/>
      <c r="E184" s="713"/>
      <c r="F184" s="713"/>
      <c r="G184" s="259"/>
      <c r="K184" s="18"/>
    </row>
    <row r="185" spans="2:11" x14ac:dyDescent="0.4">
      <c r="B185" s="263"/>
      <c r="C185" s="264" t="s">
        <v>337</v>
      </c>
      <c r="D185" s="713"/>
      <c r="E185" s="713"/>
      <c r="F185" s="714"/>
      <c r="G185" s="259"/>
      <c r="K185" s="18"/>
    </row>
    <row r="186" spans="2:11" ht="16" thickBot="1" x14ac:dyDescent="0.45">
      <c r="B186" s="263"/>
      <c r="C186" s="266" t="s">
        <v>339</v>
      </c>
      <c r="D186" s="715"/>
      <c r="E186" s="715"/>
      <c r="F186" s="716"/>
      <c r="G186" s="259"/>
      <c r="K186" s="18"/>
    </row>
    <row r="187" spans="2:11" ht="16" thickBot="1" x14ac:dyDescent="0.45">
      <c r="B187" s="263"/>
      <c r="C187" s="258"/>
      <c r="D187" s="258"/>
      <c r="E187" s="258"/>
      <c r="F187" s="258"/>
      <c r="G187" s="259"/>
      <c r="K187" s="18"/>
    </row>
    <row r="188" spans="2:11" ht="16" thickBot="1" x14ac:dyDescent="0.45">
      <c r="B188" s="263"/>
      <c r="C188" s="1127" t="s">
        <v>59</v>
      </c>
      <c r="D188" s="1128"/>
      <c r="E188" s="1128"/>
      <c r="F188" s="1129"/>
      <c r="G188" s="259"/>
      <c r="K188" s="18"/>
    </row>
    <row r="189" spans="2:11" x14ac:dyDescent="0.4">
      <c r="B189" s="263"/>
      <c r="C189" s="267"/>
      <c r="D189" s="1105" t="s">
        <v>45</v>
      </c>
      <c r="E189" s="1105"/>
      <c r="F189" s="1106"/>
      <c r="G189" s="259"/>
      <c r="K189" s="18"/>
    </row>
    <row r="190" spans="2:11" x14ac:dyDescent="0.4">
      <c r="B190" s="268"/>
      <c r="C190" s="263"/>
      <c r="D190" s="269" t="s">
        <v>52</v>
      </c>
      <c r="E190" s="269" t="s">
        <v>53</v>
      </c>
      <c r="F190" s="270" t="s">
        <v>54</v>
      </c>
      <c r="G190" s="259"/>
      <c r="K190" s="18"/>
    </row>
    <row r="191" spans="2:11" x14ac:dyDescent="0.4">
      <c r="B191" s="263"/>
      <c r="C191" s="271" t="s">
        <v>60</v>
      </c>
      <c r="D191" s="713"/>
      <c r="E191" s="713"/>
      <c r="F191" s="714"/>
      <c r="G191" s="259"/>
      <c r="K191" s="18"/>
    </row>
    <row r="192" spans="2:11" x14ac:dyDescent="0.4">
      <c r="B192" s="263"/>
      <c r="C192" s="271" t="s">
        <v>61</v>
      </c>
      <c r="D192" s="713"/>
      <c r="E192" s="713"/>
      <c r="F192" s="714"/>
      <c r="G192" s="259"/>
      <c r="K192" s="18"/>
    </row>
    <row r="193" spans="2:11" x14ac:dyDescent="0.4">
      <c r="B193" s="263"/>
      <c r="C193" s="271" t="s">
        <v>62</v>
      </c>
      <c r="D193" s="713"/>
      <c r="E193" s="713"/>
      <c r="F193" s="714"/>
      <c r="G193" s="259"/>
      <c r="K193" s="18"/>
    </row>
    <row r="194" spans="2:11" x14ac:dyDescent="0.4">
      <c r="B194" s="263"/>
      <c r="C194" s="271" t="s">
        <v>63</v>
      </c>
      <c r="D194" s="713"/>
      <c r="E194" s="713"/>
      <c r="F194" s="714"/>
      <c r="G194" s="259"/>
      <c r="K194" s="18"/>
    </row>
    <row r="195" spans="2:11" x14ac:dyDescent="0.4">
      <c r="B195" s="263"/>
      <c r="C195" s="271" t="s">
        <v>64</v>
      </c>
      <c r="D195" s="713"/>
      <c r="E195" s="713"/>
      <c r="F195" s="714"/>
      <c r="G195" s="259"/>
      <c r="K195" s="18"/>
    </row>
    <row r="196" spans="2:11" x14ac:dyDescent="0.4">
      <c r="B196" s="263"/>
      <c r="C196" s="271" t="s">
        <v>65</v>
      </c>
      <c r="D196" s="713"/>
      <c r="E196" s="713"/>
      <c r="F196" s="714"/>
      <c r="G196" s="259"/>
      <c r="K196" s="18"/>
    </row>
    <row r="197" spans="2:11" x14ac:dyDescent="0.4">
      <c r="B197" s="263"/>
      <c r="C197" s="271" t="s">
        <v>66</v>
      </c>
      <c r="D197" s="713"/>
      <c r="E197" s="713"/>
      <c r="F197" s="714"/>
      <c r="G197" s="259"/>
      <c r="K197" s="18"/>
    </row>
    <row r="198" spans="2:11" x14ac:dyDescent="0.4">
      <c r="B198" s="263"/>
      <c r="C198" s="271" t="s">
        <v>67</v>
      </c>
      <c r="D198" s="713"/>
      <c r="E198" s="713"/>
      <c r="F198" s="714"/>
      <c r="G198" s="259"/>
      <c r="K198" s="18"/>
    </row>
    <row r="199" spans="2:11" x14ac:dyDescent="0.4">
      <c r="B199" s="263"/>
      <c r="C199" s="271" t="s">
        <v>68</v>
      </c>
      <c r="D199" s="713"/>
      <c r="E199" s="713"/>
      <c r="F199" s="714"/>
      <c r="G199" s="259"/>
      <c r="K199" s="18"/>
    </row>
    <row r="200" spans="2:11" x14ac:dyDescent="0.4">
      <c r="B200" s="263"/>
      <c r="C200" s="271" t="s">
        <v>69</v>
      </c>
      <c r="D200" s="713"/>
      <c r="E200" s="713"/>
      <c r="F200" s="714"/>
      <c r="G200" s="259"/>
      <c r="K200" s="18"/>
    </row>
    <row r="201" spans="2:11" ht="16" thickBot="1" x14ac:dyDescent="0.45">
      <c r="B201" s="263"/>
      <c r="C201" s="272" t="s">
        <v>70</v>
      </c>
      <c r="D201" s="715"/>
      <c r="E201" s="715"/>
      <c r="F201" s="716"/>
      <c r="G201" s="259"/>
      <c r="K201" s="18"/>
    </row>
    <row r="202" spans="2:11" ht="16" thickBot="1" x14ac:dyDescent="0.45">
      <c r="B202" s="263"/>
      <c r="C202" s="258"/>
      <c r="D202" s="258"/>
      <c r="E202" s="258"/>
      <c r="F202" s="259"/>
      <c r="G202" s="259"/>
      <c r="K202" s="18"/>
    </row>
    <row r="203" spans="2:11" ht="16" thickBot="1" x14ac:dyDescent="0.45">
      <c r="B203" s="263"/>
      <c r="C203" s="1127" t="s">
        <v>71</v>
      </c>
      <c r="D203" s="1128"/>
      <c r="E203" s="1128"/>
      <c r="F203" s="1129"/>
      <c r="G203" s="259"/>
      <c r="K203" s="18"/>
    </row>
    <row r="204" spans="2:11" x14ac:dyDescent="0.4">
      <c r="B204" s="263"/>
      <c r="C204" s="267"/>
      <c r="D204" s="1105" t="s">
        <v>45</v>
      </c>
      <c r="E204" s="1105"/>
      <c r="F204" s="1106"/>
      <c r="G204" s="259"/>
      <c r="K204" s="18"/>
    </row>
    <row r="205" spans="2:11" x14ac:dyDescent="0.4">
      <c r="B205" s="268"/>
      <c r="C205" s="263"/>
      <c r="D205" s="269" t="s">
        <v>52</v>
      </c>
      <c r="E205" s="269" t="s">
        <v>53</v>
      </c>
      <c r="F205" s="270" t="s">
        <v>54</v>
      </c>
      <c r="G205" s="259"/>
      <c r="K205" s="18"/>
    </row>
    <row r="206" spans="2:11" x14ac:dyDescent="0.4">
      <c r="B206" s="263"/>
      <c r="C206" s="271" t="s">
        <v>72</v>
      </c>
      <c r="D206" s="713"/>
      <c r="E206" s="713"/>
      <c r="F206" s="714"/>
      <c r="G206" s="259"/>
      <c r="K206" s="18"/>
    </row>
    <row r="207" spans="2:11" x14ac:dyDescent="0.4">
      <c r="B207" s="263"/>
      <c r="C207" s="271" t="s">
        <v>73</v>
      </c>
      <c r="D207" s="713"/>
      <c r="E207" s="713"/>
      <c r="F207" s="714"/>
      <c r="G207" s="259"/>
      <c r="K207" s="18"/>
    </row>
    <row r="208" spans="2:11" x14ac:dyDescent="0.4">
      <c r="B208" s="263"/>
      <c r="C208" s="271" t="s">
        <v>74</v>
      </c>
      <c r="D208" s="713"/>
      <c r="E208" s="713"/>
      <c r="F208" s="714"/>
      <c r="G208" s="259"/>
      <c r="K208" s="18"/>
    </row>
    <row r="209" spans="2:11" x14ac:dyDescent="0.4">
      <c r="B209" s="263"/>
      <c r="C209" s="271" t="s">
        <v>75</v>
      </c>
      <c r="D209" s="713"/>
      <c r="E209" s="713"/>
      <c r="F209" s="714"/>
      <c r="G209" s="259"/>
      <c r="K209" s="18"/>
    </row>
    <row r="210" spans="2:11" ht="16" thickBot="1" x14ac:dyDescent="0.45">
      <c r="B210" s="263"/>
      <c r="C210" s="272" t="s">
        <v>340</v>
      </c>
      <c r="D210" s="715"/>
      <c r="E210" s="715"/>
      <c r="F210" s="716"/>
      <c r="G210" s="259"/>
      <c r="K210" s="18"/>
    </row>
    <row r="211" spans="2:11" ht="16" thickBot="1" x14ac:dyDescent="0.45">
      <c r="B211" s="263"/>
      <c r="C211" s="258"/>
      <c r="D211" s="258"/>
      <c r="E211" s="258"/>
      <c r="F211" s="258"/>
      <c r="G211" s="259"/>
      <c r="K211" s="18"/>
    </row>
    <row r="212" spans="2:11" ht="16" thickBot="1" x14ac:dyDescent="0.45">
      <c r="B212" s="263"/>
      <c r="C212" s="1127" t="s">
        <v>76</v>
      </c>
      <c r="D212" s="1128"/>
      <c r="E212" s="1128"/>
      <c r="F212" s="1129"/>
      <c r="G212" s="259"/>
      <c r="K212" s="18"/>
    </row>
    <row r="213" spans="2:11" x14ac:dyDescent="0.4">
      <c r="B213" s="263"/>
      <c r="C213" s="267"/>
      <c r="D213" s="1105" t="s">
        <v>45</v>
      </c>
      <c r="E213" s="1105"/>
      <c r="F213" s="1106"/>
      <c r="G213" s="259"/>
      <c r="K213" s="18"/>
    </row>
    <row r="214" spans="2:11" x14ac:dyDescent="0.4">
      <c r="B214" s="273"/>
      <c r="C214" s="263"/>
      <c r="D214" s="269" t="s">
        <v>52</v>
      </c>
      <c r="E214" s="269" t="s">
        <v>53</v>
      </c>
      <c r="F214" s="270" t="s">
        <v>54</v>
      </c>
      <c r="G214" s="259"/>
      <c r="K214" s="18"/>
    </row>
    <row r="215" spans="2:11" x14ac:dyDescent="0.4">
      <c r="B215" s="263"/>
      <c r="C215" s="274" t="s">
        <v>77</v>
      </c>
      <c r="D215" s="713"/>
      <c r="E215" s="713"/>
      <c r="F215" s="714"/>
      <c r="G215" s="259"/>
      <c r="K215" s="18"/>
    </row>
    <row r="216" spans="2:11" x14ac:dyDescent="0.4">
      <c r="B216" s="263"/>
      <c r="C216" s="274" t="s">
        <v>78</v>
      </c>
      <c r="D216" s="713"/>
      <c r="E216" s="713"/>
      <c r="F216" s="714"/>
      <c r="G216" s="259"/>
      <c r="K216" s="18"/>
    </row>
    <row r="217" spans="2:11" x14ac:dyDescent="0.4">
      <c r="B217" s="263"/>
      <c r="C217" s="274" t="s">
        <v>79</v>
      </c>
      <c r="D217" s="713"/>
      <c r="E217" s="713"/>
      <c r="F217" s="714"/>
      <c r="G217" s="259"/>
      <c r="K217" s="18"/>
    </row>
    <row r="218" spans="2:11" x14ac:dyDescent="0.4">
      <c r="B218" s="263"/>
      <c r="C218" s="274" t="s">
        <v>80</v>
      </c>
      <c r="D218" s="713"/>
      <c r="E218" s="713"/>
      <c r="F218" s="714"/>
      <c r="G218" s="259"/>
      <c r="K218" s="18"/>
    </row>
    <row r="219" spans="2:11" x14ac:dyDescent="0.4">
      <c r="B219" s="263"/>
      <c r="C219" s="274" t="s">
        <v>81</v>
      </c>
      <c r="D219" s="713"/>
      <c r="E219" s="713"/>
      <c r="F219" s="714"/>
      <c r="G219" s="259"/>
      <c r="K219" s="18"/>
    </row>
    <row r="220" spans="2:11" x14ac:dyDescent="0.4">
      <c r="B220" s="263"/>
      <c r="C220" s="274" t="s">
        <v>82</v>
      </c>
      <c r="D220" s="713"/>
      <c r="E220" s="713"/>
      <c r="F220" s="714"/>
      <c r="G220" s="259"/>
      <c r="K220" s="18"/>
    </row>
    <row r="221" spans="2:11" x14ac:dyDescent="0.4">
      <c r="B221" s="263"/>
      <c r="C221" s="274" t="s">
        <v>83</v>
      </c>
      <c r="D221" s="713"/>
      <c r="E221" s="713"/>
      <c r="F221" s="714"/>
      <c r="G221" s="259"/>
      <c r="K221" s="18"/>
    </row>
    <row r="222" spans="2:11" ht="16" thickBot="1" x14ac:dyDescent="0.45">
      <c r="B222" s="263"/>
      <c r="C222" s="275" t="s">
        <v>84</v>
      </c>
      <c r="D222" s="715"/>
      <c r="E222" s="715"/>
      <c r="F222" s="716"/>
      <c r="G222" s="259"/>
      <c r="K222" s="18"/>
    </row>
    <row r="223" spans="2:11" ht="16" thickBot="1" x14ac:dyDescent="0.45">
      <c r="B223" s="263"/>
      <c r="C223" s="258"/>
      <c r="D223" s="258"/>
      <c r="E223" s="258"/>
      <c r="F223" s="281"/>
      <c r="G223" s="259"/>
      <c r="K223" s="18"/>
    </row>
    <row r="224" spans="2:11" ht="16" thickBot="1" x14ac:dyDescent="0.45">
      <c r="B224" s="263"/>
      <c r="C224" s="1127" t="s">
        <v>185</v>
      </c>
      <c r="D224" s="1128"/>
      <c r="E224" s="1128"/>
      <c r="F224" s="1129"/>
      <c r="G224" s="259"/>
      <c r="K224" s="18"/>
    </row>
    <row r="225" spans="1:11" x14ac:dyDescent="0.4">
      <c r="A225" s="6" t="s">
        <v>347</v>
      </c>
      <c r="B225" s="268"/>
      <c r="C225" s="267"/>
      <c r="D225" s="1105" t="s">
        <v>45</v>
      </c>
      <c r="E225" s="1105"/>
      <c r="F225" s="1106"/>
      <c r="G225" s="259"/>
      <c r="K225" s="18"/>
    </row>
    <row r="226" spans="1:11" x14ac:dyDescent="0.4">
      <c r="B226" s="263"/>
      <c r="C226" s="274" t="s">
        <v>184</v>
      </c>
      <c r="D226" s="1112"/>
      <c r="E226" s="1112"/>
      <c r="F226" s="1113"/>
      <c r="G226" s="259"/>
      <c r="K226" s="18"/>
    </row>
    <row r="227" spans="1:11" x14ac:dyDescent="0.4">
      <c r="B227" s="263"/>
      <c r="C227" s="274" t="s">
        <v>183</v>
      </c>
      <c r="D227" s="1112"/>
      <c r="E227" s="1112"/>
      <c r="F227" s="1113"/>
      <c r="G227" s="259"/>
      <c r="K227" s="18"/>
    </row>
    <row r="228" spans="1:11" x14ac:dyDescent="0.4">
      <c r="B228" s="263"/>
      <c r="C228" s="274" t="s">
        <v>253</v>
      </c>
      <c r="D228" s="1112"/>
      <c r="E228" s="1112"/>
      <c r="F228" s="1113"/>
      <c r="G228" s="259"/>
      <c r="K228" s="18"/>
    </row>
    <row r="229" spans="1:11" x14ac:dyDescent="0.4">
      <c r="B229" s="263"/>
      <c r="C229" s="274" t="s">
        <v>87</v>
      </c>
      <c r="D229" s="1140" t="str">
        <f>IF(D226+D228=0,"",D226+D228)</f>
        <v/>
      </c>
      <c r="E229" s="1140"/>
      <c r="F229" s="1141"/>
      <c r="G229" s="259"/>
      <c r="K229" s="18"/>
    </row>
    <row r="230" spans="1:11" x14ac:dyDescent="0.4">
      <c r="B230" s="263"/>
      <c r="C230" s="274" t="s">
        <v>182</v>
      </c>
      <c r="D230" s="1140">
        <f>D84</f>
        <v>0</v>
      </c>
      <c r="E230" s="1140"/>
      <c r="F230" s="1141"/>
      <c r="G230" s="259"/>
      <c r="K230" s="18"/>
    </row>
    <row r="231" spans="1:11" x14ac:dyDescent="0.4">
      <c r="B231" s="263"/>
      <c r="C231" s="274" t="s">
        <v>181</v>
      </c>
      <c r="D231" s="1112"/>
      <c r="E231" s="1112"/>
      <c r="F231" s="1113"/>
      <c r="G231" s="259"/>
      <c r="K231" s="18"/>
    </row>
    <row r="232" spans="1:11" x14ac:dyDescent="0.4">
      <c r="B232" s="263"/>
      <c r="C232" s="274" t="s">
        <v>180</v>
      </c>
      <c r="D232" s="1112"/>
      <c r="E232" s="1112"/>
      <c r="F232" s="1113"/>
      <c r="G232" s="259"/>
      <c r="K232" s="18"/>
    </row>
    <row r="233" spans="1:11" x14ac:dyDescent="0.4">
      <c r="B233" s="263"/>
      <c r="C233" s="274" t="s">
        <v>253</v>
      </c>
      <c r="D233" s="1112"/>
      <c r="E233" s="1112"/>
      <c r="F233" s="1113"/>
      <c r="G233" s="259"/>
      <c r="K233" s="18"/>
    </row>
    <row r="234" spans="1:11" ht="16" thickBot="1" x14ac:dyDescent="0.45">
      <c r="B234" s="263"/>
      <c r="C234" s="275" t="s">
        <v>87</v>
      </c>
      <c r="D234" s="1138" t="str">
        <f>IF(D231+D233=0,"",D231+D233)</f>
        <v/>
      </c>
      <c r="E234" s="1138"/>
      <c r="F234" s="1139"/>
      <c r="G234" s="259"/>
      <c r="K234" s="18"/>
    </row>
    <row r="235" spans="1:11" ht="16" thickBot="1" x14ac:dyDescent="0.45">
      <c r="B235" s="128"/>
      <c r="C235" s="121"/>
      <c r="D235" s="121"/>
      <c r="E235" s="121"/>
      <c r="F235" s="121"/>
      <c r="G235" s="122"/>
      <c r="K235" s="18"/>
    </row>
    <row r="236" spans="1:11" s="17" customFormat="1" x14ac:dyDescent="0.4">
      <c r="A236" s="18"/>
      <c r="B236" s="18"/>
      <c r="C236" s="18"/>
      <c r="D236" s="18"/>
      <c r="E236" s="18"/>
      <c r="F236" s="18"/>
      <c r="G236" s="18"/>
      <c r="H236" s="18"/>
      <c r="I236" s="18"/>
      <c r="J236" s="18"/>
      <c r="K236" s="18"/>
    </row>
  </sheetData>
  <sheetProtection algorithmName="SHA-512" hashValue="XzFE8rHQFi/KKg6IWyY/4vV7Jsq13d7hh61Hpxx+DtKbLPmQdc1qd+dB8bjaMrRfBRMchaMPU+zypdSPCbmFDg==" saltValue="3iVZIVIr3FJObdy1/Pz0HQ==" spinCount="100000" sheet="1" selectLockedCells="1"/>
  <customSheetViews>
    <customSheetView guid="{2A4C6EB9-430A-44F2-86C8-15B50360FC3B}" scale="70" showGridLines="0">
      <selection activeCell="F2" sqref="F2"/>
      <pageMargins left="0.7" right="0.7" top="0.75" bottom="0.75" header="0.3" footer="0.3"/>
      <pageSetup orientation="portrait" horizontalDpi="200" verticalDpi="200" r:id="rId1"/>
    </customSheetView>
    <customSheetView guid="{B3BD5AF3-9A64-4EA7-AE1F-3CC326849B8F}" scale="70" showGridLines="0" topLeftCell="A61">
      <selection activeCell="I82" sqref="I82"/>
      <pageMargins left="0.7" right="0.7" top="0.75" bottom="0.75" header="0.3" footer="0.3"/>
      <pageSetup orientation="portrait" horizontalDpi="200" verticalDpi="200" r:id="rId2"/>
    </customSheetView>
  </customSheetViews>
  <mergeCells count="74">
    <mergeCell ref="D13:F13"/>
    <mergeCell ref="D14:F14"/>
    <mergeCell ref="D15:F15"/>
    <mergeCell ref="D16:F16"/>
    <mergeCell ref="D17:F17"/>
    <mergeCell ref="C11:F11"/>
    <mergeCell ref="D231:F231"/>
    <mergeCell ref="D232:F232"/>
    <mergeCell ref="D233:F233"/>
    <mergeCell ref="D234:F234"/>
    <mergeCell ref="D226:F226"/>
    <mergeCell ref="D227:F227"/>
    <mergeCell ref="D228:F228"/>
    <mergeCell ref="D229:F229"/>
    <mergeCell ref="D230:F230"/>
    <mergeCell ref="D204:F204"/>
    <mergeCell ref="C212:F212"/>
    <mergeCell ref="D213:F213"/>
    <mergeCell ref="C224:F224"/>
    <mergeCell ref="D225:F225"/>
    <mergeCell ref="C179:F179"/>
    <mergeCell ref="D180:F180"/>
    <mergeCell ref="C188:F188"/>
    <mergeCell ref="D189:F189"/>
    <mergeCell ref="C203:F203"/>
    <mergeCell ref="D170:F170"/>
    <mergeCell ref="B167:G167"/>
    <mergeCell ref="C169:F169"/>
    <mergeCell ref="D34:F34"/>
    <mergeCell ref="D82:F82"/>
    <mergeCell ref="D79:F79"/>
    <mergeCell ref="E163:F163"/>
    <mergeCell ref="C157:F157"/>
    <mergeCell ref="D158:F158"/>
    <mergeCell ref="E159:F159"/>
    <mergeCell ref="E160:F160"/>
    <mergeCell ref="E161:F161"/>
    <mergeCell ref="D85:F85"/>
    <mergeCell ref="D86:F86"/>
    <mergeCell ref="D87:F87"/>
    <mergeCell ref="D88:F88"/>
    <mergeCell ref="D150:F150"/>
    <mergeCell ref="B2:C2"/>
    <mergeCell ref="E2:F2"/>
    <mergeCell ref="C148:F148"/>
    <mergeCell ref="C136:F136"/>
    <mergeCell ref="C127:F127"/>
    <mergeCell ref="C112:F112"/>
    <mergeCell ref="C103:F103"/>
    <mergeCell ref="C93:F93"/>
    <mergeCell ref="C78:F78"/>
    <mergeCell ref="C66:F66"/>
    <mergeCell ref="C57:F57"/>
    <mergeCell ref="D67:F67"/>
    <mergeCell ref="D83:F83"/>
    <mergeCell ref="D80:F80"/>
    <mergeCell ref="D81:F81"/>
    <mergeCell ref="C42:F42"/>
    <mergeCell ref="C33:F33"/>
    <mergeCell ref="C23:F23"/>
    <mergeCell ref="D43:F43"/>
    <mergeCell ref="D58:F58"/>
    <mergeCell ref="D24:F24"/>
    <mergeCell ref="D137:F137"/>
    <mergeCell ref="E162:F162"/>
    <mergeCell ref="D84:F84"/>
    <mergeCell ref="D151:F151"/>
    <mergeCell ref="D94:F94"/>
    <mergeCell ref="D104:F104"/>
    <mergeCell ref="D113:F113"/>
    <mergeCell ref="D128:F128"/>
    <mergeCell ref="D149:F149"/>
    <mergeCell ref="D153:F153"/>
    <mergeCell ref="D152:F152"/>
  </mergeCells>
  <phoneticPr fontId="27" type="noConversion"/>
  <conditionalFormatting sqref="D13:F14 D26:F84">
    <cfRule type="expression" dxfId="85" priority="8" stopIfTrue="1">
      <formula>$F$5="-"</formula>
    </cfRule>
  </conditionalFormatting>
  <conditionalFormatting sqref="D96:F153">
    <cfRule type="expression" dxfId="84" priority="4" stopIfTrue="1">
      <formula>$F$6="-"</formula>
    </cfRule>
  </conditionalFormatting>
  <conditionalFormatting sqref="D15:F17">
    <cfRule type="expression" dxfId="83" priority="3" stopIfTrue="1">
      <formula>$D$14="No"</formula>
    </cfRule>
  </conditionalFormatting>
  <conditionalFormatting sqref="D172:F234">
    <cfRule type="expression" dxfId="82" priority="2" stopIfTrue="1">
      <formula>OR($F$5="-",$H$19="No")</formula>
    </cfRule>
  </conditionalFormatting>
  <conditionalFormatting sqref="D85:F88">
    <cfRule type="expression" dxfId="81" priority="1" stopIfTrue="1">
      <formula>OR($F$5="-",$H$19="Yes")</formula>
    </cfRule>
  </conditionalFormatting>
  <dataValidations count="2">
    <dataValidation type="list" showInputMessage="1" showErrorMessage="1" sqref="D13" xr:uid="{00000000-0002-0000-0600-000000000000}">
      <formula1>Yes_No</formula1>
    </dataValidation>
    <dataValidation type="list" showInputMessage="1" showErrorMessage="1" sqref="D84:F84" xr:uid="{00000000-0002-0000-0600-000001000000}">
      <formula1>Secondary_Test_Methods</formula1>
    </dataValidation>
  </dataValidations>
  <hyperlinks>
    <hyperlink ref="E2" location="Instructions!A1" display="Back to Instructions" xr:uid="{00000000-0004-0000-0600-000000000000}"/>
    <hyperlink ref="E2:F2" location="Instructions!A1" display="Back to Instructions tab" xr:uid="{00000000-0004-0000-0600-000001000000}"/>
  </hyperlinks>
  <pageMargins left="0.7" right="0.7" top="0.75" bottom="0.75" header="0.3" footer="0.3"/>
  <pageSetup orientation="landscape" horizontalDpi="200" verticalDpi="200"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1">
    <tabColor rgb="FF0070C0"/>
  </sheetPr>
  <dimension ref="A1:L158"/>
  <sheetViews>
    <sheetView topLeftCell="A2" workbookViewId="0">
      <selection activeCell="E2" sqref="E2:F2"/>
    </sheetView>
  </sheetViews>
  <sheetFormatPr defaultColWidth="9.08984375" defaultRowHeight="15.5" x14ac:dyDescent="0.4"/>
  <cols>
    <col min="1" max="1" width="2.6328125" style="6" customWidth="1"/>
    <col min="2" max="2" width="30.453125" style="6" customWidth="1"/>
    <col min="3" max="3" width="68" style="6" customWidth="1"/>
    <col min="4" max="6" width="15.6328125" style="6" customWidth="1"/>
    <col min="7" max="7" width="15.54296875" style="6" customWidth="1"/>
    <col min="8" max="8" width="22.54296875" style="6" customWidth="1"/>
    <col min="9" max="9" width="25.6328125" style="6" customWidth="1"/>
    <col min="10" max="10" width="6.36328125" style="94" customWidth="1"/>
    <col min="11" max="11" width="4.6328125" style="6" customWidth="1"/>
    <col min="12" max="16384" width="9.08984375" style="6"/>
  </cols>
  <sheetData>
    <row r="1" spans="1:12" ht="16" thickBot="1" x14ac:dyDescent="0.45">
      <c r="J1" s="107"/>
      <c r="K1" s="18"/>
    </row>
    <row r="2" spans="1:12" s="1" customFormat="1" ht="17.5" thickBot="1" x14ac:dyDescent="0.5">
      <c r="B2" s="990" t="s">
        <v>441</v>
      </c>
      <c r="C2" s="991"/>
      <c r="E2" s="1054" t="s">
        <v>427</v>
      </c>
      <c r="F2" s="1054"/>
      <c r="G2" s="524"/>
      <c r="J2" s="108"/>
      <c r="K2" s="109"/>
    </row>
    <row r="3" spans="1:12" s="1" customFormat="1" ht="17.25" customHeight="1" thickBot="1" x14ac:dyDescent="0.45">
      <c r="B3" s="240" t="s">
        <v>442</v>
      </c>
      <c r="C3" s="241" t="str">
        <f>'Version Control'!C3</f>
        <v xml:space="preserve">Residential Central Air Conditioners and Heat Pumps_M1  </v>
      </c>
      <c r="J3" s="108"/>
      <c r="K3" s="109"/>
    </row>
    <row r="4" spans="1:12" s="1" customFormat="1" ht="16" thickBot="1" x14ac:dyDescent="0.45">
      <c r="B4" s="242" t="s">
        <v>132</v>
      </c>
      <c r="C4" s="243" t="str">
        <f>'Version Control'!C4</f>
        <v>v1.1</v>
      </c>
      <c r="E4" s="743" t="s">
        <v>706</v>
      </c>
      <c r="F4" s="744"/>
      <c r="H4" s="743" t="s">
        <v>280</v>
      </c>
      <c r="I4" s="744"/>
      <c r="J4" s="108"/>
      <c r="K4" s="109"/>
    </row>
    <row r="5" spans="1:12" s="1" customFormat="1" x14ac:dyDescent="0.4">
      <c r="B5" s="242" t="s">
        <v>369</v>
      </c>
      <c r="C5" s="244">
        <f>'Version Control'!C5</f>
        <v>43668</v>
      </c>
      <c r="E5" s="747" t="s">
        <v>671</v>
      </c>
      <c r="F5" s="837" t="e">
        <f ca="1">IF(Product_Type_Input=INDEX(Product_Types,3),"-",INDEX(TestMatrix_Data,MATCH($C$6&amp;$E5,TestMatrix_Rows,0),MATCH($I$6&amp;$I$7&amp;$I$8,TestMatrix_Columns,0)))</f>
        <v>#N/A</v>
      </c>
      <c r="H5" s="747" t="s">
        <v>149</v>
      </c>
      <c r="I5" s="751">
        <f>'General Info and Test Results'!C25</f>
        <v>0</v>
      </c>
      <c r="J5" s="108"/>
      <c r="K5" s="109"/>
    </row>
    <row r="6" spans="1:12" s="1" customFormat="1" ht="16" thickBot="1" x14ac:dyDescent="0.45">
      <c r="B6" s="245" t="s">
        <v>131</v>
      </c>
      <c r="C6" s="246" t="str">
        <f ca="1">MID(CELL("filename",$A$1), FIND("]", CELL("filename", $A$1))+ 1, 255)</f>
        <v>B Tests</v>
      </c>
      <c r="E6" s="803" t="s">
        <v>672</v>
      </c>
      <c r="F6" s="838" t="e">
        <f ca="1">IF(Product_Type_Input=INDEX(Product_Types,3),"-",INDEX(TestMatrix_Data,MATCH($C$6&amp;$E6,TestMatrix_Rows,0),MATCH($I$6&amp;$I$7&amp;$I$8,TestMatrix_Columns,0)))</f>
        <v>#N/A</v>
      </c>
      <c r="H6" s="748" t="s">
        <v>145</v>
      </c>
      <c r="I6" s="752">
        <f>'General Info and Test Results'!C27</f>
        <v>0</v>
      </c>
      <c r="J6" s="108"/>
      <c r="K6" s="109"/>
    </row>
    <row r="7" spans="1:12" s="1" customFormat="1" x14ac:dyDescent="0.4">
      <c r="B7" s="247" t="s">
        <v>130</v>
      </c>
      <c r="C7" s="248" t="str">
        <f ca="1">MID(CELL("FILENAME"),FIND("[",CELL("FILENAME"))+1,FIND("]",CELL("FILENAME"))-FIND("[",CELL("FILENAME"))-1)</f>
        <v>Residential Central Air Conditioners and Heat Pumps_M1_Notebook.xlsx</v>
      </c>
      <c r="H7" s="741" t="s">
        <v>633</v>
      </c>
      <c r="I7" s="752">
        <f>ID_FanType_Input</f>
        <v>0</v>
      </c>
      <c r="J7" s="108"/>
      <c r="K7" s="109"/>
    </row>
    <row r="8" spans="1:12" s="1" customFormat="1" ht="16" thickBot="1" x14ac:dyDescent="0.45">
      <c r="B8" s="249" t="s">
        <v>133</v>
      </c>
      <c r="C8" s="250" t="str">
        <f>'Version Control'!C8</f>
        <v>[MM/DD/YYYY]</v>
      </c>
      <c r="G8" s="14"/>
      <c r="H8" s="742" t="s">
        <v>630</v>
      </c>
      <c r="I8" s="753">
        <f>OD_FanType_Input</f>
        <v>0</v>
      </c>
      <c r="J8" s="108"/>
      <c r="K8" s="109"/>
      <c r="L8" s="756"/>
    </row>
    <row r="9" spans="1:12" s="1" customFormat="1" x14ac:dyDescent="0.4">
      <c r="B9" s="4"/>
      <c r="C9" s="211"/>
      <c r="G9" s="14"/>
      <c r="H9" s="9"/>
      <c r="J9" s="108"/>
      <c r="K9" s="109"/>
    </row>
    <row r="10" spans="1:12" ht="16" thickBot="1" x14ac:dyDescent="0.45">
      <c r="E10" s="94"/>
      <c r="K10" s="18"/>
    </row>
    <row r="11" spans="1:12" ht="17.5" thickBot="1" x14ac:dyDescent="0.5">
      <c r="B11" s="282"/>
      <c r="C11" s="1150" t="s">
        <v>335</v>
      </c>
      <c r="D11" s="1151"/>
      <c r="E11" s="283"/>
      <c r="F11" s="282"/>
      <c r="G11" s="282"/>
      <c r="K11" s="18"/>
    </row>
    <row r="12" spans="1:12" x14ac:dyDescent="0.4">
      <c r="B12" s="282"/>
      <c r="C12" s="268" t="s">
        <v>48</v>
      </c>
      <c r="D12" s="259"/>
      <c r="E12" s="263"/>
      <c r="F12" s="282"/>
      <c r="G12" s="282"/>
      <c r="H12" s="8"/>
      <c r="K12" s="18"/>
      <c r="L12" s="736"/>
    </row>
    <row r="13" spans="1:12" ht="31" x14ac:dyDescent="0.4">
      <c r="B13" s="284"/>
      <c r="C13" s="315" t="s">
        <v>573</v>
      </c>
      <c r="D13" s="254"/>
      <c r="E13" s="263"/>
      <c r="F13" s="282"/>
      <c r="G13" s="282"/>
      <c r="H13" s="14"/>
      <c r="K13" s="18"/>
      <c r="L13" s="736" t="str">
        <f t="array" ref="L13">IF(SUM(ABS(M13:Y13))&gt;0,IF(OR($M$8:$Y$8=M13:Y13),"Hide","Show"),"")</f>
        <v/>
      </c>
    </row>
    <row r="14" spans="1:12" x14ac:dyDescent="0.4">
      <c r="A14" s="8"/>
      <c r="B14" s="258"/>
      <c r="C14" s="264" t="s">
        <v>119</v>
      </c>
      <c r="D14" s="489">
        <f>'General Info and Test Results'!C36</f>
        <v>0</v>
      </c>
      <c r="E14" s="263"/>
      <c r="F14" s="1152"/>
      <c r="G14" s="1152"/>
      <c r="K14" s="18"/>
      <c r="L14" s="736" t="str">
        <f t="array" ref="L14">IF(SUM(ABS(M14:Y14))&gt;0,IF(OR($M$8:$Y$8=M14:Y14),"Hide","Show"),"")</f>
        <v/>
      </c>
    </row>
    <row r="15" spans="1:12" x14ac:dyDescent="0.4">
      <c r="A15" s="8"/>
      <c r="B15" s="258"/>
      <c r="C15" s="264" t="s">
        <v>120</v>
      </c>
      <c r="D15" s="255"/>
      <c r="E15" s="263"/>
      <c r="F15" s="282"/>
      <c r="G15" s="282"/>
      <c r="K15" s="18"/>
      <c r="L15" s="736" t="str">
        <f t="array" ref="L15">IF(SUM(ABS(M15:Y15))&gt;0,IF(OR($M$8:$Y$8=M15:Y15),"Hide","Show"),"")</f>
        <v/>
      </c>
    </row>
    <row r="16" spans="1:12" ht="16" thickBot="1" x14ac:dyDescent="0.45">
      <c r="A16" s="8"/>
      <c r="B16" s="258"/>
      <c r="C16" s="266" t="s">
        <v>121</v>
      </c>
      <c r="D16" s="256"/>
      <c r="E16" s="263"/>
      <c r="F16" s="282"/>
      <c r="G16" s="282"/>
      <c r="K16" s="18"/>
      <c r="L16" s="736" t="str">
        <f t="array" ref="L16">IF(SUM(ABS(M16:Y16))&gt;0,IF(OR($M$8:$Y$8=M16:Y16),"Hide","Show"),"")</f>
        <v/>
      </c>
    </row>
    <row r="17" spans="1:12" x14ac:dyDescent="0.4">
      <c r="A17" s="8"/>
      <c r="B17" s="258"/>
      <c r="C17" s="258"/>
      <c r="D17" s="258"/>
      <c r="E17" s="258"/>
      <c r="F17" s="258"/>
      <c r="G17" s="282"/>
      <c r="K17" s="18"/>
      <c r="L17" s="736" t="str">
        <f t="array" ref="L17">IF(SUM(ABS(M17:Y17))&gt;0,IF(OR($M$8:$Y$8=M17:Y17),"Hide","Show"),"")</f>
        <v/>
      </c>
    </row>
    <row r="18" spans="1:12" x14ac:dyDescent="0.4">
      <c r="A18" s="8"/>
      <c r="B18" s="258"/>
      <c r="C18" s="258"/>
      <c r="D18" s="258"/>
      <c r="E18" s="258"/>
      <c r="F18" s="258"/>
      <c r="G18" s="282"/>
      <c r="K18" s="18"/>
      <c r="L18" s="736" t="s">
        <v>710</v>
      </c>
    </row>
    <row r="19" spans="1:12" ht="16" thickBot="1" x14ac:dyDescent="0.45">
      <c r="A19" s="8"/>
      <c r="B19" s="258"/>
      <c r="C19" s="258"/>
      <c r="D19" s="258"/>
      <c r="E19" s="258"/>
      <c r="F19" s="258"/>
      <c r="G19" s="258"/>
      <c r="H19" s="8"/>
      <c r="I19" s="127"/>
      <c r="K19" s="18"/>
      <c r="L19" s="736" t="s">
        <v>710</v>
      </c>
    </row>
    <row r="20" spans="1:12" ht="17.5" thickBot="1" x14ac:dyDescent="0.5">
      <c r="B20" s="729" t="str">
        <f>IF(AND($I$6="Single-Speed",$I$7=INDEX(Fan_Types,1)),"'B Test' Data to be recorded","'B2 Test' Data to be recorded")</f>
        <v>'B2 Test' Data to be recorded</v>
      </c>
      <c r="C20" s="730"/>
      <c r="D20" s="730"/>
      <c r="E20" s="730"/>
      <c r="F20" s="730"/>
      <c r="G20" s="731"/>
      <c r="K20" s="18"/>
      <c r="L20" s="736" t="str">
        <f t="array" ref="L20">IF(SUM(ABS(M20:Y20))&gt;0,IF(OR($M$8:$Y$8=M20:Y20),"Hide","Show"),"")</f>
        <v/>
      </c>
    </row>
    <row r="21" spans="1:12" ht="16" thickBot="1" x14ac:dyDescent="0.45">
      <c r="B21" s="263"/>
      <c r="C21" s="258"/>
      <c r="D21" s="258"/>
      <c r="E21" s="258"/>
      <c r="F21" s="258"/>
      <c r="G21" s="278"/>
      <c r="K21" s="18"/>
      <c r="L21" s="736" t="str">
        <f t="array" ref="L21">IF(SUM(ABS(M21:Y21))&gt;0,IF(OR($M$8:$Y$8=M21:Y21),"Hide","Show"),"")</f>
        <v/>
      </c>
    </row>
    <row r="22" spans="1:12" ht="16" thickBot="1" x14ac:dyDescent="0.45">
      <c r="B22" s="263"/>
      <c r="C22" s="1118" t="s">
        <v>51</v>
      </c>
      <c r="D22" s="1119"/>
      <c r="E22" s="1119"/>
      <c r="F22" s="1120"/>
      <c r="G22" s="265"/>
      <c r="K22" s="18"/>
      <c r="L22" s="736" t="str">
        <f t="array" ref="L22">IF(SUM(ABS(M22:Y22))&gt;0,IF(OR($M$8:$Y$8=M22:Y22),"Hide","Show"),"")</f>
        <v/>
      </c>
    </row>
    <row r="23" spans="1:12" x14ac:dyDescent="0.4">
      <c r="B23" s="263"/>
      <c r="C23" s="267"/>
      <c r="D23" s="1105" t="s">
        <v>45</v>
      </c>
      <c r="E23" s="1105"/>
      <c r="F23" s="1106"/>
      <c r="G23" s="265"/>
      <c r="K23" s="18"/>
      <c r="L23" s="736" t="str">
        <f t="array" ref="L23">IF(SUM(ABS(M23:Y23))&gt;0,IF(OR($M$8:$Y$8=M23:Y23),"Hide","Show"),"")</f>
        <v/>
      </c>
    </row>
    <row r="24" spans="1:12" x14ac:dyDescent="0.4">
      <c r="B24" s="268"/>
      <c r="C24" s="263"/>
      <c r="D24" s="269" t="s">
        <v>52</v>
      </c>
      <c r="E24" s="269" t="s">
        <v>53</v>
      </c>
      <c r="F24" s="270" t="s">
        <v>54</v>
      </c>
      <c r="G24" s="265"/>
      <c r="K24" s="18"/>
      <c r="L24" s="736" t="str">
        <f t="array" ref="L24">IF(SUM(ABS(M24:Y24))&gt;0,IF(OR($M$8:$Y$8=M24:Y24),"Hide","Show"),"")</f>
        <v/>
      </c>
    </row>
    <row r="25" spans="1:12" x14ac:dyDescent="0.4">
      <c r="B25" s="263"/>
      <c r="C25" s="264" t="s">
        <v>344</v>
      </c>
      <c r="D25" s="289"/>
      <c r="E25" s="295"/>
      <c r="F25" s="296"/>
      <c r="G25" s="265"/>
      <c r="K25" s="18"/>
      <c r="L25" s="736" t="str">
        <f t="array" ref="L25">IF(SUM(ABS(M25:Y25))&gt;0,IF(OR($M$8:$Y$8=M25:Y25),"Hide","Show"),"")</f>
        <v/>
      </c>
    </row>
    <row r="26" spans="1:12" x14ac:dyDescent="0.4">
      <c r="B26" s="263"/>
      <c r="C26" s="264" t="s">
        <v>345</v>
      </c>
      <c r="D26" s="289"/>
      <c r="E26" s="295"/>
      <c r="F26" s="296"/>
      <c r="G26" s="265"/>
      <c r="K26" s="18"/>
      <c r="L26" s="736" t="str">
        <f t="array" ref="L26">IF(SUM(ABS(M26:Y26))&gt;0,IF(OR($M$8:$Y$8=M26:Y26),"Hide","Show"),"")</f>
        <v/>
      </c>
    </row>
    <row r="27" spans="1:12" x14ac:dyDescent="0.4">
      <c r="B27" s="263"/>
      <c r="C27" s="264" t="s">
        <v>55</v>
      </c>
      <c r="D27" s="289"/>
      <c r="E27" s="295"/>
      <c r="F27" s="296"/>
      <c r="G27" s="265"/>
      <c r="K27" s="18"/>
      <c r="L27" s="736" t="str">
        <f t="array" ref="L27">IF(SUM(ABS(M27:Y27))&gt;0,IF(OR($M$8:$Y$8=M27:Y27),"Hide","Show"),"")</f>
        <v/>
      </c>
    </row>
    <row r="28" spans="1:12" x14ac:dyDescent="0.4">
      <c r="B28" s="263"/>
      <c r="C28" s="264" t="s">
        <v>56</v>
      </c>
      <c r="D28" s="289"/>
      <c r="E28" s="295"/>
      <c r="F28" s="296"/>
      <c r="G28" s="265"/>
      <c r="K28" s="18"/>
      <c r="L28" s="736" t="str">
        <f t="array" ref="L28">IF(SUM(ABS(M28:Y28))&gt;0,IF(OR($M$8:$Y$8=M28:Y28),"Hide","Show"),"")</f>
        <v/>
      </c>
    </row>
    <row r="29" spans="1:12" x14ac:dyDescent="0.4">
      <c r="B29" s="263"/>
      <c r="C29" s="264" t="s">
        <v>346</v>
      </c>
      <c r="D29" s="291"/>
      <c r="E29" s="258"/>
      <c r="F29" s="259"/>
      <c r="G29" s="265"/>
      <c r="I29" s="127"/>
      <c r="K29" s="18"/>
      <c r="L29" s="736" t="str">
        <f t="array" ref="L29">IF(SUM(ABS(M29:Y29))&gt;0,IF(OR($M$8:$Y$8=M29:Y29),"Hide","Show"),"")</f>
        <v/>
      </c>
    </row>
    <row r="30" spans="1:12" ht="16" thickBot="1" x14ac:dyDescent="0.45">
      <c r="B30" s="263"/>
      <c r="C30" s="266" t="s">
        <v>352</v>
      </c>
      <c r="D30" s="292"/>
      <c r="E30" s="261"/>
      <c r="F30" s="262"/>
      <c r="G30" s="265"/>
      <c r="K30" s="18"/>
      <c r="L30" s="736" t="str">
        <f t="array" ref="L30">IF(SUM(ABS(M30:Y30))&gt;0,IF(OR($M$8:$Y$8=M30:Y30),"Hide","Show"),"")</f>
        <v/>
      </c>
    </row>
    <row r="31" spans="1:12" ht="16" thickBot="1" x14ac:dyDescent="0.45">
      <c r="B31" s="263"/>
      <c r="C31" s="279"/>
      <c r="D31" s="258"/>
      <c r="E31" s="258"/>
      <c r="F31" s="258"/>
      <c r="G31" s="259"/>
      <c r="K31" s="18"/>
      <c r="L31" s="736" t="str">
        <f t="array" ref="L31">IF(SUM(ABS(M31:Y31))&gt;0,IF(OR($M$8:$Y$8=M31:Y31),"Hide","Show"),"")</f>
        <v/>
      </c>
    </row>
    <row r="32" spans="1:12" ht="16" thickBot="1" x14ac:dyDescent="0.45">
      <c r="B32" s="263"/>
      <c r="C32" s="1118" t="s">
        <v>57</v>
      </c>
      <c r="D32" s="1119"/>
      <c r="E32" s="1119"/>
      <c r="F32" s="1120"/>
      <c r="G32" s="265"/>
      <c r="K32" s="18"/>
      <c r="L32" s="736" t="str">
        <f t="array" ref="L32">IF(SUM(ABS(M32:Y32))&gt;0,IF(OR($M$8:$Y$8=M32:Y32),"Hide","Show"),"")</f>
        <v/>
      </c>
    </row>
    <row r="33" spans="2:12" x14ac:dyDescent="0.4">
      <c r="B33" s="263"/>
      <c r="C33" s="294"/>
      <c r="D33" s="1105" t="s">
        <v>45</v>
      </c>
      <c r="E33" s="1105"/>
      <c r="F33" s="1106"/>
      <c r="G33" s="265"/>
      <c r="K33" s="18"/>
      <c r="L33" s="736" t="str">
        <f t="array" ref="L33">IF(SUM(ABS(M33:Y33))&gt;0,IF(OR($M$8:$Y$8=M33:Y33),"Hide","Show"),"")</f>
        <v/>
      </c>
    </row>
    <row r="34" spans="2:12" x14ac:dyDescent="0.4">
      <c r="B34" s="268"/>
      <c r="C34" s="280"/>
      <c r="D34" s="269" t="s">
        <v>52</v>
      </c>
      <c r="E34" s="269" t="s">
        <v>53</v>
      </c>
      <c r="F34" s="270" t="s">
        <v>54</v>
      </c>
      <c r="G34" s="265"/>
      <c r="K34" s="18"/>
      <c r="L34" s="736" t="str">
        <f t="array" ref="L34">IF(SUM(ABS(M34:Y34))&gt;0,IF(OR($M$8:$Y$8=M34:Y34),"Hide","Show"),"")</f>
        <v/>
      </c>
    </row>
    <row r="35" spans="2:12" x14ac:dyDescent="0.4">
      <c r="B35" s="263"/>
      <c r="C35" s="264" t="s">
        <v>58</v>
      </c>
      <c r="D35" s="295"/>
      <c r="E35" s="295"/>
      <c r="F35" s="296"/>
      <c r="G35" s="265"/>
      <c r="K35" s="18"/>
      <c r="L35" s="736" t="str">
        <f t="array" ref="L35">IF(SUM(ABS(M35:Y35))&gt;0,IF(OR($M$8:$Y$8=M35:Y35),"Hide","Show"),"")</f>
        <v/>
      </c>
    </row>
    <row r="36" spans="2:12" x14ac:dyDescent="0.4">
      <c r="B36" s="263"/>
      <c r="C36" s="264" t="s">
        <v>468</v>
      </c>
      <c r="D36" s="295"/>
      <c r="E36" s="295"/>
      <c r="F36" s="296"/>
      <c r="G36" s="265"/>
      <c r="K36" s="18"/>
      <c r="L36" s="736" t="str">
        <f t="array" ref="L36">IF(SUM(ABS(M36:Y36))&gt;0,IF(OR($M$8:$Y$8=M36:Y36),"Hide","Show"),"")</f>
        <v/>
      </c>
    </row>
    <row r="37" spans="2:12" x14ac:dyDescent="0.4">
      <c r="B37" s="263"/>
      <c r="C37" s="264" t="s">
        <v>469</v>
      </c>
      <c r="D37" s="295"/>
      <c r="E37" s="295"/>
      <c r="F37" s="296"/>
      <c r="G37" s="265"/>
      <c r="K37" s="18"/>
      <c r="L37" s="736" t="str">
        <f t="array" ref="L37">IF(SUM(ABS(M37:Y37))&gt;0,IF(OR($M$8:$Y$8=M37:Y37),"Hide","Show"),"")</f>
        <v/>
      </c>
    </row>
    <row r="38" spans="2:12" x14ac:dyDescent="0.4">
      <c r="B38" s="263"/>
      <c r="C38" s="264" t="s">
        <v>337</v>
      </c>
      <c r="D38" s="295"/>
      <c r="E38" s="295"/>
      <c r="F38" s="296"/>
      <c r="G38" s="265"/>
      <c r="K38" s="18"/>
      <c r="L38" s="736" t="str">
        <f t="array" ref="L38">IF(SUM(ABS(M38:Y38))&gt;0,IF(OR($M$8:$Y$8=M38:Y38),"Hide","Show"),"")</f>
        <v/>
      </c>
    </row>
    <row r="39" spans="2:12" ht="16" thickBot="1" x14ac:dyDescent="0.45">
      <c r="B39" s="263"/>
      <c r="C39" s="266" t="s">
        <v>339</v>
      </c>
      <c r="D39" s="292"/>
      <c r="E39" s="292"/>
      <c r="F39" s="297"/>
      <c r="G39" s="265"/>
      <c r="K39" s="18"/>
      <c r="L39" s="736" t="str">
        <f t="array" ref="L39">IF(SUM(ABS(M39:Y39))&gt;0,IF(OR($M$8:$Y$8=M39:Y39),"Hide","Show"),"")</f>
        <v/>
      </c>
    </row>
    <row r="40" spans="2:12" ht="16" thickBot="1" x14ac:dyDescent="0.45">
      <c r="B40" s="263"/>
      <c r="C40" s="258"/>
      <c r="D40" s="258"/>
      <c r="E40" s="258"/>
      <c r="F40" s="258"/>
      <c r="G40" s="259"/>
      <c r="K40" s="18"/>
      <c r="L40" s="736" t="str">
        <f t="array" ref="L40">IF(SUM(ABS(M40:Y40))&gt;0,IF(OR($M$8:$Y$8=M40:Y40),"Hide","Show"),"")</f>
        <v/>
      </c>
    </row>
    <row r="41" spans="2:12" ht="16" thickBot="1" x14ac:dyDescent="0.45">
      <c r="B41" s="263"/>
      <c r="C41" s="1118" t="s">
        <v>59</v>
      </c>
      <c r="D41" s="1119"/>
      <c r="E41" s="1119"/>
      <c r="F41" s="1120"/>
      <c r="G41" s="265"/>
      <c r="K41" s="18"/>
      <c r="L41" s="736" t="str">
        <f t="array" ref="L41">IF(SUM(ABS(M41:Y41))&gt;0,IF(OR($M$8:$Y$8=M41:Y41),"Hide","Show"),"")</f>
        <v/>
      </c>
    </row>
    <row r="42" spans="2:12" x14ac:dyDescent="0.4">
      <c r="B42" s="263"/>
      <c r="C42" s="267"/>
      <c r="D42" s="1105" t="s">
        <v>45</v>
      </c>
      <c r="E42" s="1105"/>
      <c r="F42" s="1106"/>
      <c r="G42" s="265"/>
      <c r="K42" s="18"/>
      <c r="L42" s="736" t="str">
        <f t="array" ref="L42">IF(SUM(ABS(M42:Y42))&gt;0,IF(OR($M$8:$Y$8=M42:Y42),"Hide","Show"),"")</f>
        <v/>
      </c>
    </row>
    <row r="43" spans="2:12" x14ac:dyDescent="0.4">
      <c r="B43" s="268"/>
      <c r="C43" s="263"/>
      <c r="D43" s="269" t="s">
        <v>52</v>
      </c>
      <c r="E43" s="269" t="s">
        <v>53</v>
      </c>
      <c r="F43" s="270" t="s">
        <v>54</v>
      </c>
      <c r="G43" s="265"/>
      <c r="K43" s="18"/>
      <c r="L43" s="736" t="str">
        <f t="array" ref="L43">IF(SUM(ABS(M43:Y43))&gt;0,IF(OR($M$8:$Y$8=M43:Y43),"Hide","Show"),"")</f>
        <v/>
      </c>
    </row>
    <row r="44" spans="2:12" x14ac:dyDescent="0.4">
      <c r="B44" s="263"/>
      <c r="C44" s="264" t="s">
        <v>60</v>
      </c>
      <c r="D44" s="295"/>
      <c r="E44" s="295"/>
      <c r="F44" s="296"/>
      <c r="G44" s="265"/>
      <c r="K44" s="18"/>
      <c r="L44" s="736" t="str">
        <f t="array" ref="L44">IF(SUM(ABS(M44:Y44))&gt;0,IF(OR($M$8:$Y$8=M44:Y44),"Hide","Show"),"")</f>
        <v/>
      </c>
    </row>
    <row r="45" spans="2:12" x14ac:dyDescent="0.4">
      <c r="B45" s="263"/>
      <c r="C45" s="264" t="s">
        <v>61</v>
      </c>
      <c r="D45" s="295"/>
      <c r="E45" s="295"/>
      <c r="F45" s="296"/>
      <c r="G45" s="265"/>
      <c r="K45" s="18"/>
      <c r="L45" s="736" t="str">
        <f t="array" ref="L45">IF(SUM(ABS(M45:Y45))&gt;0,IF(OR($M$8:$Y$8=M45:Y45),"Hide","Show"),"")</f>
        <v/>
      </c>
    </row>
    <row r="46" spans="2:12" x14ac:dyDescent="0.4">
      <c r="B46" s="263"/>
      <c r="C46" s="264" t="s">
        <v>62</v>
      </c>
      <c r="D46" s="295"/>
      <c r="E46" s="295"/>
      <c r="F46" s="296"/>
      <c r="G46" s="265"/>
      <c r="K46" s="18"/>
      <c r="L46" s="736" t="str">
        <f t="array" ref="L46">IF(SUM(ABS(M46:Y46))&gt;0,IF(OR($M$8:$Y$8=M46:Y46),"Hide","Show"),"")</f>
        <v/>
      </c>
    </row>
    <row r="47" spans="2:12" x14ac:dyDescent="0.4">
      <c r="B47" s="263"/>
      <c r="C47" s="264" t="s">
        <v>63</v>
      </c>
      <c r="D47" s="295"/>
      <c r="E47" s="295"/>
      <c r="F47" s="296"/>
      <c r="G47" s="265"/>
      <c r="K47" s="18"/>
      <c r="L47" s="736" t="str">
        <f t="array" ref="L47">IF(SUM(ABS(M47:Y47))&gt;0,IF(OR($M$8:$Y$8=M47:Y47),"Hide","Show"),"")</f>
        <v/>
      </c>
    </row>
    <row r="48" spans="2:12" x14ac:dyDescent="0.4">
      <c r="B48" s="263"/>
      <c r="C48" s="264" t="s">
        <v>64</v>
      </c>
      <c r="D48" s="295"/>
      <c r="E48" s="295"/>
      <c r="F48" s="296"/>
      <c r="G48" s="265"/>
      <c r="K48" s="18"/>
      <c r="L48" s="736" t="str">
        <f t="array" ref="L48">IF(SUM(ABS(M48:Y48))&gt;0,IF(OR($M$8:$Y$8=M48:Y48),"Hide","Show"),"")</f>
        <v/>
      </c>
    </row>
    <row r="49" spans="2:12" x14ac:dyDescent="0.4">
      <c r="B49" s="263"/>
      <c r="C49" s="264" t="s">
        <v>65</v>
      </c>
      <c r="D49" s="295"/>
      <c r="E49" s="295"/>
      <c r="F49" s="296"/>
      <c r="G49" s="265"/>
      <c r="K49" s="18"/>
      <c r="L49" s="736" t="str">
        <f t="array" ref="L49">IF(SUM(ABS(M49:Y49))&gt;0,IF(OR($M$8:$Y$8=M49:Y49),"Hide","Show"),"")</f>
        <v/>
      </c>
    </row>
    <row r="50" spans="2:12" x14ac:dyDescent="0.4">
      <c r="B50" s="263"/>
      <c r="C50" s="264" t="s">
        <v>66</v>
      </c>
      <c r="D50" s="295"/>
      <c r="E50" s="295"/>
      <c r="F50" s="296"/>
      <c r="G50" s="265"/>
      <c r="K50" s="18"/>
      <c r="L50" s="736" t="str">
        <f t="array" ref="L50">IF(SUM(ABS(M50:Y50))&gt;0,IF(OR($M$8:$Y$8=M50:Y50),"Hide","Show"),"")</f>
        <v/>
      </c>
    </row>
    <row r="51" spans="2:12" x14ac:dyDescent="0.4">
      <c r="B51" s="263"/>
      <c r="C51" s="264" t="s">
        <v>67</v>
      </c>
      <c r="D51" s="295"/>
      <c r="E51" s="295"/>
      <c r="F51" s="296"/>
      <c r="G51" s="265"/>
      <c r="K51" s="18"/>
      <c r="L51" s="736" t="str">
        <f t="array" ref="L51">IF(SUM(ABS(M51:Y51))&gt;0,IF(OR($M$8:$Y$8=M51:Y51),"Hide","Show"),"")</f>
        <v/>
      </c>
    </row>
    <row r="52" spans="2:12" x14ac:dyDescent="0.4">
      <c r="B52" s="263"/>
      <c r="C52" s="264" t="s">
        <v>68</v>
      </c>
      <c r="D52" s="295"/>
      <c r="E52" s="295"/>
      <c r="F52" s="296"/>
      <c r="G52" s="265"/>
      <c r="K52" s="18"/>
      <c r="L52" s="736" t="str">
        <f t="array" ref="L52">IF(SUM(ABS(M52:Y52))&gt;0,IF(OR($M$8:$Y$8=M52:Y52),"Hide","Show"),"")</f>
        <v/>
      </c>
    </row>
    <row r="53" spans="2:12" x14ac:dyDescent="0.4">
      <c r="B53" s="263"/>
      <c r="C53" s="264" t="s">
        <v>69</v>
      </c>
      <c r="D53" s="295"/>
      <c r="E53" s="295"/>
      <c r="F53" s="296"/>
      <c r="G53" s="265"/>
      <c r="K53" s="18"/>
      <c r="L53" s="736" t="str">
        <f t="array" ref="L53">IF(SUM(ABS(M53:Y53))&gt;0,IF(OR($M$8:$Y$8=M53:Y53),"Hide","Show"),"")</f>
        <v/>
      </c>
    </row>
    <row r="54" spans="2:12" ht="16" thickBot="1" x14ac:dyDescent="0.45">
      <c r="B54" s="263"/>
      <c r="C54" s="266" t="s">
        <v>70</v>
      </c>
      <c r="D54" s="292"/>
      <c r="E54" s="292"/>
      <c r="F54" s="297"/>
      <c r="G54" s="265"/>
      <c r="K54" s="18"/>
      <c r="L54" s="736" t="str">
        <f t="array" ref="L54">IF(SUM(ABS(M54:Y54))&gt;0,IF(OR($M$8:$Y$8=M54:Y54),"Hide","Show"),"")</f>
        <v/>
      </c>
    </row>
    <row r="55" spans="2:12" ht="16" thickBot="1" x14ac:dyDescent="0.45">
      <c r="B55" s="263"/>
      <c r="C55" s="258"/>
      <c r="D55" s="258"/>
      <c r="E55" s="258"/>
      <c r="F55" s="258"/>
      <c r="G55" s="259"/>
      <c r="K55" s="18"/>
      <c r="L55" s="736" t="str">
        <f t="array" ref="L55">IF(SUM(ABS(M55:Y55))&gt;0,IF(OR($M$8:$Y$8=M55:Y55),"Hide","Show"),"")</f>
        <v/>
      </c>
    </row>
    <row r="56" spans="2:12" ht="16" thickBot="1" x14ac:dyDescent="0.45">
      <c r="B56" s="263"/>
      <c r="C56" s="1118" t="s">
        <v>71</v>
      </c>
      <c r="D56" s="1119"/>
      <c r="E56" s="1119"/>
      <c r="F56" s="1120"/>
      <c r="G56" s="265"/>
      <c r="K56" s="18"/>
      <c r="L56" s="736" t="str">
        <f t="array" ref="L56">IF(SUM(ABS(M56:Y56))&gt;0,IF(OR($M$8:$Y$8=M56:Y56),"Hide","Show"),"")</f>
        <v/>
      </c>
    </row>
    <row r="57" spans="2:12" x14ac:dyDescent="0.4">
      <c r="B57" s="263"/>
      <c r="C57" s="267"/>
      <c r="D57" s="1105" t="s">
        <v>45</v>
      </c>
      <c r="E57" s="1105"/>
      <c r="F57" s="1106"/>
      <c r="G57" s="265"/>
      <c r="K57" s="18"/>
      <c r="L57" s="736" t="str">
        <f t="array" ref="L57">IF(SUM(ABS(M57:Y57))&gt;0,IF(OR($M$8:$Y$8=M57:Y57),"Hide","Show"),"")</f>
        <v/>
      </c>
    </row>
    <row r="58" spans="2:12" x14ac:dyDescent="0.4">
      <c r="B58" s="268"/>
      <c r="C58" s="263"/>
      <c r="D58" s="269" t="s">
        <v>52</v>
      </c>
      <c r="E58" s="269" t="s">
        <v>53</v>
      </c>
      <c r="F58" s="270" t="s">
        <v>54</v>
      </c>
      <c r="G58" s="265"/>
      <c r="K58" s="18"/>
      <c r="L58" s="736" t="str">
        <f t="array" ref="L58">IF(SUM(ABS(M58:Y58))&gt;0,IF(OR($M$8:$Y$8=M58:Y58),"Hide","Show"),"")</f>
        <v/>
      </c>
    </row>
    <row r="59" spans="2:12" x14ac:dyDescent="0.4">
      <c r="B59" s="263"/>
      <c r="C59" s="264" t="s">
        <v>72</v>
      </c>
      <c r="D59" s="295"/>
      <c r="E59" s="295"/>
      <c r="F59" s="295"/>
      <c r="G59" s="265"/>
      <c r="K59" s="18"/>
      <c r="L59" s="736" t="str">
        <f t="array" ref="L59">IF(SUM(ABS(M59:Y59))&gt;0,IF(OR($M$8:$Y$8=M59:Y59),"Hide","Show"),"")</f>
        <v/>
      </c>
    </row>
    <row r="60" spans="2:12" x14ac:dyDescent="0.4">
      <c r="B60" s="263"/>
      <c r="C60" s="264" t="s">
        <v>73</v>
      </c>
      <c r="D60" s="295"/>
      <c r="E60" s="295"/>
      <c r="F60" s="296"/>
      <c r="G60" s="265"/>
      <c r="K60" s="18"/>
      <c r="L60" s="736" t="str">
        <f t="array" ref="L60">IF(SUM(ABS(M60:Y60))&gt;0,IF(OR($M$8:$Y$8=M60:Y60),"Hide","Show"),"")</f>
        <v/>
      </c>
    </row>
    <row r="61" spans="2:12" x14ac:dyDescent="0.4">
      <c r="B61" s="263"/>
      <c r="C61" s="264" t="s">
        <v>74</v>
      </c>
      <c r="D61" s="295"/>
      <c r="E61" s="295"/>
      <c r="F61" s="296"/>
      <c r="G61" s="265"/>
      <c r="K61" s="18"/>
      <c r="L61" s="736" t="str">
        <f t="array" ref="L61">IF(SUM(ABS(M61:Y61))&gt;0,IF(OR($M$8:$Y$8=M61:Y61),"Hide","Show"),"")</f>
        <v/>
      </c>
    </row>
    <row r="62" spans="2:12" x14ac:dyDescent="0.4">
      <c r="B62" s="263"/>
      <c r="C62" s="264" t="s">
        <v>75</v>
      </c>
      <c r="D62" s="295"/>
      <c r="E62" s="295"/>
      <c r="F62" s="296"/>
      <c r="G62" s="265"/>
      <c r="K62" s="18"/>
      <c r="L62" s="736" t="str">
        <f t="array" ref="L62">IF(SUM(ABS(M62:Y62))&gt;0,IF(OR($M$8:$Y$8=M62:Y62),"Hide","Show"),"")</f>
        <v/>
      </c>
    </row>
    <row r="63" spans="2:12" ht="16" thickBot="1" x14ac:dyDescent="0.45">
      <c r="B63" s="263"/>
      <c r="C63" s="272" t="s">
        <v>340</v>
      </c>
      <c r="D63" s="292"/>
      <c r="E63" s="292"/>
      <c r="F63" s="297"/>
      <c r="G63" s="265"/>
      <c r="K63" s="18"/>
      <c r="L63" s="736" t="str">
        <f t="array" ref="L63">IF(SUM(ABS(M63:Y63))&gt;0,IF(OR($M$8:$Y$8=M63:Y63),"Hide","Show"),"")</f>
        <v/>
      </c>
    </row>
    <row r="64" spans="2:12" ht="16" thickBot="1" x14ac:dyDescent="0.45">
      <c r="B64" s="263"/>
      <c r="C64" s="258"/>
      <c r="D64" s="258"/>
      <c r="E64" s="258"/>
      <c r="F64" s="258"/>
      <c r="G64" s="259"/>
      <c r="K64" s="18"/>
      <c r="L64" s="736" t="str">
        <f t="array" ref="L64">IF(SUM(ABS(M64:Y64))&gt;0,IF(OR($M$8:$Y$8=M64:Y64),"Hide","Show"),"")</f>
        <v/>
      </c>
    </row>
    <row r="65" spans="2:12" ht="16" thickBot="1" x14ac:dyDescent="0.45">
      <c r="B65" s="263"/>
      <c r="C65" s="1118" t="s">
        <v>76</v>
      </c>
      <c r="D65" s="1119"/>
      <c r="E65" s="1119"/>
      <c r="F65" s="1120"/>
      <c r="G65" s="265"/>
      <c r="K65" s="18"/>
      <c r="L65" s="736" t="str">
        <f t="array" ref="L65">IF(SUM(ABS(M65:Y65))&gt;0,IF(OR($M$8:$Y$8=M65:Y65),"Hide","Show"),"")</f>
        <v/>
      </c>
    </row>
    <row r="66" spans="2:12" x14ac:dyDescent="0.4">
      <c r="B66" s="263"/>
      <c r="C66" s="267"/>
      <c r="D66" s="1105" t="s">
        <v>45</v>
      </c>
      <c r="E66" s="1105"/>
      <c r="F66" s="1106"/>
      <c r="G66" s="265"/>
      <c r="K66" s="18"/>
      <c r="L66" s="736" t="str">
        <f t="array" ref="L66">IF(SUM(ABS(M66:Y66))&gt;0,IF(OR($M$8:$Y$8=M66:Y66),"Hide","Show"),"")</f>
        <v/>
      </c>
    </row>
    <row r="67" spans="2:12" x14ac:dyDescent="0.4">
      <c r="B67" s="273"/>
      <c r="C67" s="263"/>
      <c r="D67" s="269" t="s">
        <v>52</v>
      </c>
      <c r="E67" s="269" t="s">
        <v>53</v>
      </c>
      <c r="F67" s="270" t="s">
        <v>54</v>
      </c>
      <c r="G67" s="265"/>
      <c r="K67" s="18"/>
      <c r="L67" s="736" t="str">
        <f t="array" ref="L67">IF(SUM(ABS(M67:Y67))&gt;0,IF(OR($M$8:$Y$8=M67:Y67),"Hide","Show"),"")</f>
        <v/>
      </c>
    </row>
    <row r="68" spans="2:12" x14ac:dyDescent="0.4">
      <c r="B68" s="263"/>
      <c r="C68" s="264" t="s">
        <v>77</v>
      </c>
      <c r="D68" s="295"/>
      <c r="E68" s="295"/>
      <c r="F68" s="296"/>
      <c r="G68" s="265"/>
      <c r="K68" s="18"/>
      <c r="L68" s="736" t="str">
        <f t="array" ref="L68">IF(SUM(ABS(M68:Y68))&gt;0,IF(OR($M$8:$Y$8=M68:Y68),"Hide","Show"),"")</f>
        <v/>
      </c>
    </row>
    <row r="69" spans="2:12" x14ac:dyDescent="0.4">
      <c r="B69" s="263"/>
      <c r="C69" s="264" t="s">
        <v>78</v>
      </c>
      <c r="D69" s="295"/>
      <c r="E69" s="295"/>
      <c r="F69" s="296"/>
      <c r="G69" s="265"/>
      <c r="K69" s="18"/>
      <c r="L69" s="736" t="str">
        <f t="array" ref="L69">IF(SUM(ABS(M69:Y69))&gt;0,IF(OR($M$8:$Y$8=M69:Y69),"Hide","Show"),"")</f>
        <v/>
      </c>
    </row>
    <row r="70" spans="2:12" x14ac:dyDescent="0.4">
      <c r="B70" s="263"/>
      <c r="C70" s="264" t="s">
        <v>79</v>
      </c>
      <c r="D70" s="295"/>
      <c r="E70" s="295"/>
      <c r="F70" s="296"/>
      <c r="G70" s="265"/>
      <c r="K70" s="18"/>
      <c r="L70" s="736" t="str">
        <f t="array" ref="L70">IF(SUM(ABS(M70:Y70))&gt;0,IF(OR($M$8:$Y$8=M70:Y70),"Hide","Show"),"")</f>
        <v/>
      </c>
    </row>
    <row r="71" spans="2:12" x14ac:dyDescent="0.4">
      <c r="B71" s="263"/>
      <c r="C71" s="264" t="s">
        <v>80</v>
      </c>
      <c r="D71" s="295"/>
      <c r="E71" s="295"/>
      <c r="F71" s="296"/>
      <c r="G71" s="265"/>
      <c r="K71" s="18"/>
      <c r="L71" s="736" t="str">
        <f t="array" ref="L71">IF(SUM(ABS(M71:Y71))&gt;0,IF(OR($M$8:$Y$8=M71:Y71),"Hide","Show"),"")</f>
        <v/>
      </c>
    </row>
    <row r="72" spans="2:12" x14ac:dyDescent="0.4">
      <c r="B72" s="263"/>
      <c r="C72" s="264" t="s">
        <v>81</v>
      </c>
      <c r="D72" s="295"/>
      <c r="E72" s="295"/>
      <c r="F72" s="296"/>
      <c r="G72" s="265"/>
      <c r="K72" s="18"/>
      <c r="L72" s="736" t="str">
        <f t="array" ref="L72">IF(SUM(ABS(M72:Y72))&gt;0,IF(OR($M$8:$Y$8=M72:Y72),"Hide","Show"),"")</f>
        <v/>
      </c>
    </row>
    <row r="73" spans="2:12" x14ac:dyDescent="0.4">
      <c r="B73" s="263"/>
      <c r="C73" s="264" t="s">
        <v>82</v>
      </c>
      <c r="D73" s="295"/>
      <c r="E73" s="295"/>
      <c r="F73" s="296"/>
      <c r="G73" s="265"/>
      <c r="K73" s="18"/>
      <c r="L73" s="736" t="str">
        <f t="array" ref="L73">IF(SUM(ABS(M73:Y73))&gt;0,IF(OR($M$8:$Y$8=M73:Y73),"Hide","Show"),"")</f>
        <v/>
      </c>
    </row>
    <row r="74" spans="2:12" x14ac:dyDescent="0.4">
      <c r="B74" s="263"/>
      <c r="C74" s="264" t="s">
        <v>83</v>
      </c>
      <c r="D74" s="295"/>
      <c r="E74" s="295"/>
      <c r="F74" s="296"/>
      <c r="G74" s="265"/>
      <c r="K74" s="18"/>
      <c r="L74" s="736" t="str">
        <f t="array" ref="L74">IF(SUM(ABS(M74:Y74))&gt;0,IF(OR($M$8:$Y$8=M74:Y74),"Hide","Show"),"")</f>
        <v/>
      </c>
    </row>
    <row r="75" spans="2:12" ht="16" thickBot="1" x14ac:dyDescent="0.45">
      <c r="B75" s="263"/>
      <c r="C75" s="266" t="s">
        <v>84</v>
      </c>
      <c r="D75" s="292"/>
      <c r="E75" s="292"/>
      <c r="F75" s="297"/>
      <c r="G75" s="265"/>
      <c r="K75" s="18"/>
      <c r="L75" s="736" t="str">
        <f t="array" ref="L75">IF(SUM(ABS(M75:Y75))&gt;0,IF(OR($M$8:$Y$8=M75:Y75),"Hide","Show"),"")</f>
        <v/>
      </c>
    </row>
    <row r="76" spans="2:12" ht="16" thickBot="1" x14ac:dyDescent="0.45">
      <c r="B76" s="263"/>
      <c r="C76" s="258"/>
      <c r="D76" s="258"/>
      <c r="E76" s="258"/>
      <c r="F76" s="258"/>
      <c r="G76" s="259"/>
      <c r="K76" s="18"/>
      <c r="L76" s="736" t="str">
        <f t="array" ref="L76">IF(SUM(ABS(M76:Y76))&gt;0,IF(OR($M$8:$Y$8=M76:Y76),"Hide","Show"),"")</f>
        <v/>
      </c>
    </row>
    <row r="77" spans="2:12" ht="16" thickBot="1" x14ac:dyDescent="0.45">
      <c r="B77" s="263"/>
      <c r="C77" s="1118" t="s">
        <v>185</v>
      </c>
      <c r="D77" s="1119"/>
      <c r="E77" s="1119"/>
      <c r="F77" s="1120"/>
      <c r="G77" s="259"/>
      <c r="K77" s="18"/>
      <c r="L77" s="736" t="str">
        <f t="array" ref="L77">IF(SUM(ABS(M77:Y77))&gt;0,IF(OR($M$8:$Y$8=M77:Y77),"Hide","Show"),"")</f>
        <v/>
      </c>
    </row>
    <row r="78" spans="2:12" x14ac:dyDescent="0.4">
      <c r="B78" s="268"/>
      <c r="C78" s="267"/>
      <c r="D78" s="1105" t="s">
        <v>45</v>
      </c>
      <c r="E78" s="1105"/>
      <c r="F78" s="1106"/>
      <c r="G78" s="259"/>
      <c r="K78" s="18"/>
      <c r="L78" s="736" t="str">
        <f t="array" ref="L78">IF(SUM(ABS(M78:Y78))&gt;0,IF(OR($M$8:$Y$8=M78:Y78),"Hide","Show"),"")</f>
        <v/>
      </c>
    </row>
    <row r="79" spans="2:12" x14ac:dyDescent="0.4">
      <c r="B79" s="263"/>
      <c r="C79" s="264" t="s">
        <v>184</v>
      </c>
      <c r="D79" s="1153">
        <v>200</v>
      </c>
      <c r="E79" s="1153"/>
      <c r="F79" s="1154"/>
      <c r="G79" s="259"/>
      <c r="K79" s="18"/>
      <c r="L79" s="736" t="str">
        <f t="array" ref="L79">IF(SUM(ABS(M79:Y79))&gt;0,IF(OR($M$8:$Y$8=M79:Y79),"Hide","Show"),"")</f>
        <v/>
      </c>
    </row>
    <row r="80" spans="2:12" x14ac:dyDescent="0.4">
      <c r="B80" s="263"/>
      <c r="C80" s="264" t="s">
        <v>183</v>
      </c>
      <c r="D80" s="1153"/>
      <c r="E80" s="1153"/>
      <c r="F80" s="1154"/>
      <c r="G80" s="259"/>
      <c r="K80" s="18"/>
      <c r="L80" s="736" t="str">
        <f t="array" ref="L80">IF(SUM(ABS(M80:Y80))&gt;0,IF(OR($M$8:$Y$8=M80:Y80),"Hide","Show"),"")</f>
        <v/>
      </c>
    </row>
    <row r="81" spans="1:12" x14ac:dyDescent="0.4">
      <c r="B81" s="263"/>
      <c r="C81" s="264" t="s">
        <v>253</v>
      </c>
      <c r="D81" s="1153"/>
      <c r="E81" s="1153"/>
      <c r="F81" s="1154"/>
      <c r="G81" s="259"/>
      <c r="K81" s="18"/>
      <c r="L81" s="736" t="str">
        <f t="array" ref="L81">IF(SUM(ABS(M81:Y81))&gt;0,IF(OR($M$8:$Y$8=M81:Y81),"Hide","Show"),"")</f>
        <v/>
      </c>
    </row>
    <row r="82" spans="1:12" ht="16" thickBot="1" x14ac:dyDescent="0.45">
      <c r="B82" s="263"/>
      <c r="C82" s="266" t="s">
        <v>87</v>
      </c>
      <c r="D82" s="1114">
        <f>IF(D79+D81=0,"",D79+D81)</f>
        <v>200</v>
      </c>
      <c r="E82" s="1114"/>
      <c r="F82" s="1115"/>
      <c r="G82" s="259"/>
      <c r="K82" s="18"/>
      <c r="L82" s="736" t="str">
        <f t="array" ref="L82">IF(SUM(ABS(M82:Y82))&gt;0,IF(OR($M$8:$Y$8=M82:Y82),"Hide","Show"),"")</f>
        <v/>
      </c>
    </row>
    <row r="83" spans="1:12" ht="16" thickBot="1" x14ac:dyDescent="0.45">
      <c r="B83" s="276"/>
      <c r="C83" s="261"/>
      <c r="D83" s="261"/>
      <c r="E83" s="261"/>
      <c r="F83" s="261"/>
      <c r="G83" s="262"/>
      <c r="K83" s="18"/>
      <c r="L83" s="736" t="str">
        <f t="array" ref="L83">IF(SUM(ABS(M83:Y83))&gt;0,IF(OR($M$8:$Y$8=M83:Y83),"Hide","Show"),"")</f>
        <v/>
      </c>
    </row>
    <row r="84" spans="1:12" ht="16" thickBot="1" x14ac:dyDescent="0.45">
      <c r="A84" s="8"/>
      <c r="B84" s="8"/>
      <c r="C84" s="8"/>
      <c r="D84" s="8"/>
      <c r="E84" s="8"/>
      <c r="F84" s="8"/>
      <c r="G84" s="8"/>
      <c r="K84" s="18"/>
      <c r="L84" s="736" t="str">
        <f t="array" ref="L84">IF(SUM(ABS(M84:Y84))&gt;0,IF(OR($M$8:$Y$8=M84:Y84),"Hide","Show"),"")</f>
        <v/>
      </c>
    </row>
    <row r="85" spans="1:12" ht="17.5" thickBot="1" x14ac:dyDescent="0.5">
      <c r="B85" s="810" t="e">
        <f ca="1">IF($F$6&lt;&gt;"-","'"&amp;$F$6&amp;" Test' Data to be recorded", "Test Not Applicable")</f>
        <v>#N/A</v>
      </c>
      <c r="C85" s="811"/>
      <c r="D85" s="811"/>
      <c r="E85" s="811"/>
      <c r="F85" s="811"/>
      <c r="G85" s="812"/>
      <c r="K85" s="18"/>
      <c r="L85" s="736" t="str">
        <f t="array" ref="L85">IF(SUM(ABS(M85:Y85))&gt;0,IF(OR($M$8:$Y$8=M85:Y85),"Hide","Show"),"")</f>
        <v/>
      </c>
    </row>
    <row r="86" spans="1:12" ht="16" thickBot="1" x14ac:dyDescent="0.45">
      <c r="B86" s="267"/>
      <c r="C86" s="286"/>
      <c r="D86" s="286"/>
      <c r="E86" s="286"/>
      <c r="F86" s="286"/>
      <c r="G86" s="287"/>
      <c r="K86" s="18"/>
      <c r="L86" s="736" t="str">
        <f t="array" ref="L86">IF(SUM(ABS(M86:Y86))&gt;0,IF(OR($M$8:$Y$8=M86:Y86),"Hide","Show"),"")</f>
        <v/>
      </c>
    </row>
    <row r="87" spans="1:12" ht="16" thickBot="1" x14ac:dyDescent="0.45">
      <c r="B87" s="263"/>
      <c r="C87" s="1118" t="s">
        <v>51</v>
      </c>
      <c r="D87" s="1119"/>
      <c r="E87" s="1119"/>
      <c r="F87" s="1120"/>
      <c r="G87" s="288"/>
      <c r="K87" s="18"/>
      <c r="L87" s="736" t="str">
        <f t="array" ref="L87">IF(SUM(ABS(M87:Y87))&gt;0,IF(OR($M$8:$Y$8=M87:Y87),"Hide","Show"),"")</f>
        <v/>
      </c>
    </row>
    <row r="88" spans="1:12" x14ac:dyDescent="0.4">
      <c r="B88" s="263"/>
      <c r="C88" s="267"/>
      <c r="D88" s="1105" t="s">
        <v>45</v>
      </c>
      <c r="E88" s="1105"/>
      <c r="F88" s="1106"/>
      <c r="G88" s="288"/>
      <c r="I88" s="129"/>
      <c r="K88" s="18"/>
      <c r="L88" s="736" t="str">
        <f t="array" ref="L88">IF(SUM(ABS(M88:Y88))&gt;0,IF(OR($M$8:$Y$8=M88:Y88),"Hide","Show"),"")</f>
        <v/>
      </c>
    </row>
    <row r="89" spans="1:12" x14ac:dyDescent="0.4">
      <c r="B89" s="268"/>
      <c r="C89" s="263"/>
      <c r="D89" s="269" t="s">
        <v>52</v>
      </c>
      <c r="E89" s="269" t="s">
        <v>53</v>
      </c>
      <c r="F89" s="270" t="s">
        <v>54</v>
      </c>
      <c r="G89" s="288"/>
      <c r="I89" s="129"/>
      <c r="K89" s="18"/>
      <c r="L89" s="736" t="str">
        <f t="array" ref="L89">IF(SUM(ABS(M89:Y89))&gt;0,IF(OR($M$8:$Y$8=M89:Y89),"Hide","Show"),"")</f>
        <v/>
      </c>
    </row>
    <row r="90" spans="1:12" x14ac:dyDescent="0.4">
      <c r="B90" s="263"/>
      <c r="C90" s="264" t="s">
        <v>344</v>
      </c>
      <c r="D90" s="289"/>
      <c r="E90" s="289"/>
      <c r="F90" s="290"/>
      <c r="G90" s="288"/>
      <c r="I90" s="127"/>
      <c r="K90" s="18"/>
      <c r="L90" s="736" t="str">
        <f t="array" ref="L90">IF(SUM(ABS(M90:Y90))&gt;0,IF(OR($M$8:$Y$8=M90:Y90),"Hide","Show"),"")</f>
        <v/>
      </c>
    </row>
    <row r="91" spans="1:12" x14ac:dyDescent="0.4">
      <c r="B91" s="263"/>
      <c r="C91" s="264" t="s">
        <v>345</v>
      </c>
      <c r="D91" s="289"/>
      <c r="E91" s="289"/>
      <c r="F91" s="290"/>
      <c r="G91" s="288"/>
      <c r="I91" s="127"/>
      <c r="K91" s="18"/>
      <c r="L91" s="736" t="str">
        <f t="array" ref="L91">IF(SUM(ABS(M91:Y91))&gt;0,IF(OR($M$8:$Y$8=M91:Y91),"Hide","Show"),"")</f>
        <v/>
      </c>
    </row>
    <row r="92" spans="1:12" x14ac:dyDescent="0.4">
      <c r="B92" s="263"/>
      <c r="C92" s="264" t="s">
        <v>55</v>
      </c>
      <c r="D92" s="289"/>
      <c r="E92" s="289"/>
      <c r="F92" s="290"/>
      <c r="G92" s="288"/>
      <c r="I92" s="127"/>
      <c r="K92" s="18"/>
      <c r="L92" s="736" t="str">
        <f t="array" ref="L92">IF(SUM(ABS(M92:Y92))&gt;0,IF(OR($M$8:$Y$8=M92:Y92),"Hide","Show"),"")</f>
        <v/>
      </c>
    </row>
    <row r="93" spans="1:12" x14ac:dyDescent="0.4">
      <c r="B93" s="263"/>
      <c r="C93" s="264" t="s">
        <v>56</v>
      </c>
      <c r="D93" s="289"/>
      <c r="E93" s="289"/>
      <c r="F93" s="290"/>
      <c r="G93" s="288"/>
      <c r="I93" s="127"/>
      <c r="K93" s="18"/>
      <c r="L93" s="736" t="str">
        <f t="array" ref="L93">IF(SUM(ABS(M93:Y93))&gt;0,IF(OR($M$8:$Y$8=M93:Y93),"Hide","Show"),"")</f>
        <v/>
      </c>
    </row>
    <row r="94" spans="1:12" x14ac:dyDescent="0.4">
      <c r="B94" s="263"/>
      <c r="C94" s="264" t="s">
        <v>346</v>
      </c>
      <c r="D94" s="291"/>
      <c r="E94" s="258"/>
      <c r="F94" s="259"/>
      <c r="G94" s="288"/>
      <c r="I94" s="127"/>
      <c r="K94" s="18"/>
      <c r="L94" s="736" t="str">
        <f t="array" ref="L94">IF(SUM(ABS(M94:Y94))&gt;0,IF(OR($M$8:$Y$8=M94:Y94),"Hide","Show"),"")</f>
        <v/>
      </c>
    </row>
    <row r="95" spans="1:12" ht="16" thickBot="1" x14ac:dyDescent="0.45">
      <c r="B95" s="263"/>
      <c r="C95" s="266" t="s">
        <v>352</v>
      </c>
      <c r="D95" s="292"/>
      <c r="E95" s="261"/>
      <c r="F95" s="262"/>
      <c r="G95" s="288"/>
      <c r="I95" s="127"/>
      <c r="K95" s="18"/>
      <c r="L95" s="736" t="str">
        <f t="array" ref="L95">IF(SUM(ABS(M95:Y95))&gt;0,IF(OR($M$8:$Y$8=M95:Y95),"Hide","Show"),"")</f>
        <v/>
      </c>
    </row>
    <row r="96" spans="1:12" ht="16" thickBot="1" x14ac:dyDescent="0.45">
      <c r="B96" s="263"/>
      <c r="C96" s="279"/>
      <c r="D96" s="258"/>
      <c r="E96" s="258"/>
      <c r="F96" s="258"/>
      <c r="G96" s="293"/>
      <c r="I96" s="127"/>
      <c r="K96" s="18"/>
      <c r="L96" s="736" t="str">
        <f t="array" ref="L96">IF(SUM(ABS(M96:Y96))&gt;0,IF(OR($M$8:$Y$8=M96:Y96),"Hide","Show"),"")</f>
        <v/>
      </c>
    </row>
    <row r="97" spans="2:12" ht="16" thickBot="1" x14ac:dyDescent="0.45">
      <c r="B97" s="263"/>
      <c r="C97" s="1118" t="s">
        <v>57</v>
      </c>
      <c r="D97" s="1119"/>
      <c r="E97" s="1119"/>
      <c r="F97" s="1120"/>
      <c r="G97" s="288"/>
      <c r="I97" s="127"/>
      <c r="K97" s="18"/>
      <c r="L97" s="736" t="str">
        <f t="array" ref="L97">IF(SUM(ABS(M97:Y97))&gt;0,IF(OR($M$8:$Y$8=M97:Y97),"Hide","Show"),"")</f>
        <v/>
      </c>
    </row>
    <row r="98" spans="2:12" x14ac:dyDescent="0.4">
      <c r="B98" s="263"/>
      <c r="C98" s="294"/>
      <c r="D98" s="1105" t="s">
        <v>45</v>
      </c>
      <c r="E98" s="1105"/>
      <c r="F98" s="1106"/>
      <c r="G98" s="288"/>
      <c r="I98" s="127"/>
      <c r="K98" s="18"/>
      <c r="L98" s="736" t="str">
        <f t="array" ref="L98">IF(SUM(ABS(M98:Y98))&gt;0,IF(OR($M$8:$Y$8=M98:Y98),"Hide","Show"),"")</f>
        <v/>
      </c>
    </row>
    <row r="99" spans="2:12" x14ac:dyDescent="0.4">
      <c r="B99" s="268"/>
      <c r="C99" s="280"/>
      <c r="D99" s="269" t="s">
        <v>52</v>
      </c>
      <c r="E99" s="269" t="s">
        <v>53</v>
      </c>
      <c r="F99" s="270" t="s">
        <v>54</v>
      </c>
      <c r="G99" s="288"/>
      <c r="I99" s="127"/>
      <c r="K99" s="18"/>
      <c r="L99" s="736" t="str">
        <f t="array" ref="L99">IF(SUM(ABS(M99:Y99))&gt;0,IF(OR($M$8:$Y$8=M99:Y99),"Hide","Show"),"")</f>
        <v/>
      </c>
    </row>
    <row r="100" spans="2:12" x14ac:dyDescent="0.4">
      <c r="B100" s="263"/>
      <c r="C100" s="264" t="s">
        <v>58</v>
      </c>
      <c r="D100" s="295"/>
      <c r="E100" s="295"/>
      <c r="F100" s="296"/>
      <c r="G100" s="288"/>
      <c r="I100" s="127"/>
      <c r="K100" s="18"/>
      <c r="L100" s="736" t="str">
        <f t="array" ref="L100">IF(SUM(ABS(M100:Y100))&gt;0,IF(OR($M$8:$Y$8=M100:Y100),"Hide","Show"),"")</f>
        <v/>
      </c>
    </row>
    <row r="101" spans="2:12" x14ac:dyDescent="0.4">
      <c r="B101" s="263"/>
      <c r="C101" s="264" t="s">
        <v>468</v>
      </c>
      <c r="D101" s="295"/>
      <c r="E101" s="295"/>
      <c r="F101" s="296"/>
      <c r="G101" s="288"/>
      <c r="I101" s="130"/>
      <c r="K101" s="18"/>
      <c r="L101" s="736" t="str">
        <f t="array" ref="L101">IF(SUM(ABS(M101:Y101))&gt;0,IF(OR($M$8:$Y$8=M101:Y101),"Hide","Show"),"")</f>
        <v/>
      </c>
    </row>
    <row r="102" spans="2:12" x14ac:dyDescent="0.4">
      <c r="B102" s="263"/>
      <c r="C102" s="264" t="s">
        <v>469</v>
      </c>
      <c r="D102" s="295"/>
      <c r="E102" s="295"/>
      <c r="F102" s="296"/>
      <c r="G102" s="288"/>
      <c r="I102" s="127"/>
      <c r="K102" s="18"/>
      <c r="L102" s="736" t="str">
        <f t="array" ref="L102">IF(SUM(ABS(M102:Y102))&gt;0,IF(OR($M$8:$Y$8=M102:Y102),"Hide","Show"),"")</f>
        <v/>
      </c>
    </row>
    <row r="103" spans="2:12" x14ac:dyDescent="0.4">
      <c r="B103" s="263"/>
      <c r="C103" s="264" t="s">
        <v>337</v>
      </c>
      <c r="D103" s="295"/>
      <c r="E103" s="295"/>
      <c r="F103" s="296"/>
      <c r="G103" s="288"/>
      <c r="I103" s="127"/>
      <c r="K103" s="18"/>
      <c r="L103" s="736" t="str">
        <f t="array" ref="L103">IF(SUM(ABS(M103:Y103))&gt;0,IF(OR($M$8:$Y$8=M103:Y103),"Hide","Show"),"")</f>
        <v/>
      </c>
    </row>
    <row r="104" spans="2:12" ht="16" thickBot="1" x14ac:dyDescent="0.45">
      <c r="B104" s="263"/>
      <c r="C104" s="266" t="s">
        <v>339</v>
      </c>
      <c r="D104" s="292"/>
      <c r="E104" s="292"/>
      <c r="F104" s="297"/>
      <c r="G104" s="288"/>
      <c r="I104" s="127"/>
      <c r="K104" s="18"/>
      <c r="L104" s="736" t="str">
        <f t="array" ref="L104">IF(SUM(ABS(M104:Y104))&gt;0,IF(OR($M$8:$Y$8=M104:Y104),"Hide","Show"),"")</f>
        <v/>
      </c>
    </row>
    <row r="105" spans="2:12" ht="16" thickBot="1" x14ac:dyDescent="0.45">
      <c r="B105" s="263"/>
      <c r="C105" s="258"/>
      <c r="D105" s="258"/>
      <c r="E105" s="258"/>
      <c r="F105" s="258"/>
      <c r="G105" s="293"/>
      <c r="I105" s="127"/>
      <c r="K105" s="18"/>
      <c r="L105" s="736" t="str">
        <f t="array" ref="L105">IF(SUM(ABS(M105:Y105))&gt;0,IF(OR($M$8:$Y$8=M105:Y105),"Hide","Show"),"")</f>
        <v/>
      </c>
    </row>
    <row r="106" spans="2:12" ht="16" thickBot="1" x14ac:dyDescent="0.45">
      <c r="B106" s="263"/>
      <c r="C106" s="1118" t="s">
        <v>59</v>
      </c>
      <c r="D106" s="1119"/>
      <c r="E106" s="1119"/>
      <c r="F106" s="1120"/>
      <c r="G106" s="288"/>
      <c r="I106" s="127"/>
      <c r="K106" s="18"/>
      <c r="L106" s="736" t="str">
        <f t="array" ref="L106">IF(SUM(ABS(M106:Y106))&gt;0,IF(OR($M$8:$Y$8=M106:Y106),"Hide","Show"),"")</f>
        <v/>
      </c>
    </row>
    <row r="107" spans="2:12" x14ac:dyDescent="0.4">
      <c r="B107" s="263"/>
      <c r="C107" s="267"/>
      <c r="D107" s="1105" t="s">
        <v>45</v>
      </c>
      <c r="E107" s="1105"/>
      <c r="F107" s="1106"/>
      <c r="G107" s="288"/>
      <c r="I107" s="127"/>
      <c r="K107" s="18"/>
      <c r="L107" s="736" t="str">
        <f t="array" ref="L107">IF(SUM(ABS(M107:Y107))&gt;0,IF(OR($M$8:$Y$8=M107:Y107),"Hide","Show"),"")</f>
        <v/>
      </c>
    </row>
    <row r="108" spans="2:12" x14ac:dyDescent="0.4">
      <c r="B108" s="268"/>
      <c r="C108" s="263"/>
      <c r="D108" s="269" t="s">
        <v>52</v>
      </c>
      <c r="E108" s="269" t="s">
        <v>53</v>
      </c>
      <c r="F108" s="270" t="s">
        <v>54</v>
      </c>
      <c r="G108" s="288"/>
      <c r="I108" s="127"/>
      <c r="K108" s="18"/>
      <c r="L108" s="736" t="str">
        <f t="array" ref="L108">IF(SUM(ABS(M108:Y108))&gt;0,IF(OR($M$8:$Y$8=M108:Y108),"Hide","Show"),"")</f>
        <v/>
      </c>
    </row>
    <row r="109" spans="2:12" x14ac:dyDescent="0.4">
      <c r="B109" s="263"/>
      <c r="C109" s="264" t="s">
        <v>60</v>
      </c>
      <c r="D109" s="295"/>
      <c r="E109" s="295"/>
      <c r="F109" s="296"/>
      <c r="G109" s="288"/>
      <c r="I109" s="127"/>
      <c r="K109" s="18"/>
      <c r="L109" s="736" t="str">
        <f t="array" ref="L109">IF(SUM(ABS(M109:Y109))&gt;0,IF(OR($M$8:$Y$8=M109:Y109),"Hide","Show"),"")</f>
        <v/>
      </c>
    </row>
    <row r="110" spans="2:12" x14ac:dyDescent="0.4">
      <c r="B110" s="263"/>
      <c r="C110" s="264" t="s">
        <v>61</v>
      </c>
      <c r="D110" s="295"/>
      <c r="E110" s="295"/>
      <c r="F110" s="296"/>
      <c r="G110" s="288"/>
      <c r="I110" s="127"/>
      <c r="K110" s="18"/>
      <c r="L110" s="736" t="str">
        <f t="array" ref="L110">IF(SUM(ABS(M110:Y110))&gt;0,IF(OR($M$8:$Y$8=M110:Y110),"Hide","Show"),"")</f>
        <v/>
      </c>
    </row>
    <row r="111" spans="2:12" x14ac:dyDescent="0.4">
      <c r="B111" s="263"/>
      <c r="C111" s="264" t="s">
        <v>62</v>
      </c>
      <c r="D111" s="295"/>
      <c r="E111" s="295"/>
      <c r="F111" s="296"/>
      <c r="G111" s="288"/>
      <c r="I111" s="127"/>
      <c r="K111" s="18"/>
      <c r="L111" s="736" t="str">
        <f t="array" ref="L111">IF(SUM(ABS(M111:Y111))&gt;0,IF(OR($M$8:$Y$8=M111:Y111),"Hide","Show"),"")</f>
        <v/>
      </c>
    </row>
    <row r="112" spans="2:12" x14ac:dyDescent="0.4">
      <c r="B112" s="263"/>
      <c r="C112" s="264" t="s">
        <v>63</v>
      </c>
      <c r="D112" s="295"/>
      <c r="E112" s="295"/>
      <c r="F112" s="296"/>
      <c r="G112" s="288"/>
      <c r="I112" s="127"/>
      <c r="K112" s="18"/>
      <c r="L112" s="736" t="str">
        <f t="array" ref="L112">IF(SUM(ABS(M112:Y112))&gt;0,IF(OR($M$8:$Y$8=M112:Y112),"Hide","Show"),"")</f>
        <v/>
      </c>
    </row>
    <row r="113" spans="2:12" x14ac:dyDescent="0.4">
      <c r="B113" s="263"/>
      <c r="C113" s="264" t="s">
        <v>64</v>
      </c>
      <c r="D113" s="295"/>
      <c r="E113" s="295"/>
      <c r="F113" s="296"/>
      <c r="G113" s="288"/>
      <c r="I113" s="127"/>
      <c r="K113" s="18"/>
      <c r="L113" s="736" t="str">
        <f t="array" ref="L113">IF(SUM(ABS(M113:Y113))&gt;0,IF(OR($M$8:$Y$8=M113:Y113),"Hide","Show"),"")</f>
        <v/>
      </c>
    </row>
    <row r="114" spans="2:12" x14ac:dyDescent="0.4">
      <c r="B114" s="263"/>
      <c r="C114" s="264" t="s">
        <v>65</v>
      </c>
      <c r="D114" s="295"/>
      <c r="E114" s="295"/>
      <c r="F114" s="296"/>
      <c r="G114" s="288"/>
      <c r="I114" s="127"/>
      <c r="K114" s="18"/>
      <c r="L114" s="736" t="str">
        <f t="array" ref="L114">IF(SUM(ABS(M114:Y114))&gt;0,IF(OR($M$8:$Y$8=M114:Y114),"Hide","Show"),"")</f>
        <v/>
      </c>
    </row>
    <row r="115" spans="2:12" x14ac:dyDescent="0.4">
      <c r="B115" s="263"/>
      <c r="C115" s="264" t="s">
        <v>66</v>
      </c>
      <c r="D115" s="295"/>
      <c r="E115" s="295"/>
      <c r="F115" s="296"/>
      <c r="G115" s="288"/>
      <c r="I115" s="127"/>
      <c r="K115" s="18"/>
      <c r="L115" s="736" t="str">
        <f t="array" ref="L115">IF(SUM(ABS(M115:Y115))&gt;0,IF(OR($M$8:$Y$8=M115:Y115),"Hide","Show"),"")</f>
        <v/>
      </c>
    </row>
    <row r="116" spans="2:12" x14ac:dyDescent="0.4">
      <c r="B116" s="263"/>
      <c r="C116" s="264" t="s">
        <v>67</v>
      </c>
      <c r="D116" s="295"/>
      <c r="E116" s="295"/>
      <c r="F116" s="296"/>
      <c r="G116" s="288"/>
      <c r="I116" s="127"/>
      <c r="K116" s="18"/>
      <c r="L116" s="736" t="str">
        <f t="array" ref="L116">IF(SUM(ABS(M116:Y116))&gt;0,IF(OR($M$8:$Y$8=M116:Y116),"Hide","Show"),"")</f>
        <v/>
      </c>
    </row>
    <row r="117" spans="2:12" x14ac:dyDescent="0.4">
      <c r="B117" s="263"/>
      <c r="C117" s="264" t="s">
        <v>68</v>
      </c>
      <c r="D117" s="295"/>
      <c r="E117" s="295"/>
      <c r="F117" s="296"/>
      <c r="G117" s="288"/>
      <c r="I117" s="127"/>
      <c r="K117" s="18"/>
      <c r="L117" s="736" t="str">
        <f t="array" ref="L117">IF(SUM(ABS(M117:Y117))&gt;0,IF(OR($M$8:$Y$8=M117:Y117),"Hide","Show"),"")</f>
        <v/>
      </c>
    </row>
    <row r="118" spans="2:12" x14ac:dyDescent="0.4">
      <c r="B118" s="263"/>
      <c r="C118" s="264" t="s">
        <v>69</v>
      </c>
      <c r="D118" s="295"/>
      <c r="E118" s="295"/>
      <c r="F118" s="296"/>
      <c r="G118" s="288"/>
      <c r="I118" s="127"/>
      <c r="K118" s="18"/>
      <c r="L118" s="736" t="str">
        <f t="array" ref="L118">IF(SUM(ABS(M118:Y118))&gt;0,IF(OR($M$8:$Y$8=M118:Y118),"Hide","Show"),"")</f>
        <v/>
      </c>
    </row>
    <row r="119" spans="2:12" ht="16" thickBot="1" x14ac:dyDescent="0.45">
      <c r="B119" s="263"/>
      <c r="C119" s="266" t="s">
        <v>70</v>
      </c>
      <c r="D119" s="292"/>
      <c r="E119" s="292"/>
      <c r="F119" s="297"/>
      <c r="G119" s="288"/>
      <c r="I119" s="127"/>
      <c r="K119" s="18"/>
      <c r="L119" s="736" t="str">
        <f t="array" ref="L119">IF(SUM(ABS(M119:Y119))&gt;0,IF(OR($M$8:$Y$8=M119:Y119),"Hide","Show"),"")</f>
        <v/>
      </c>
    </row>
    <row r="120" spans="2:12" ht="16" thickBot="1" x14ac:dyDescent="0.45">
      <c r="B120" s="263"/>
      <c r="C120" s="258"/>
      <c r="D120" s="258"/>
      <c r="E120" s="258"/>
      <c r="F120" s="258"/>
      <c r="G120" s="293"/>
      <c r="I120" s="127"/>
      <c r="K120" s="18"/>
      <c r="L120" s="736" t="str">
        <f t="array" ref="L120">IF(SUM(ABS(M120:Y120))&gt;0,IF(OR($M$8:$Y$8=M120:Y120),"Hide","Show"),"")</f>
        <v/>
      </c>
    </row>
    <row r="121" spans="2:12" ht="16" thickBot="1" x14ac:dyDescent="0.45">
      <c r="B121" s="263"/>
      <c r="C121" s="1118" t="s">
        <v>71</v>
      </c>
      <c r="D121" s="1119"/>
      <c r="E121" s="1119"/>
      <c r="F121" s="1120"/>
      <c r="G121" s="288"/>
      <c r="I121" s="127"/>
      <c r="K121" s="18"/>
      <c r="L121" s="736" t="str">
        <f t="array" ref="L121">IF(SUM(ABS(M121:Y121))&gt;0,IF(OR($M$8:$Y$8=M121:Y121),"Hide","Show"),"")</f>
        <v/>
      </c>
    </row>
    <row r="122" spans="2:12" x14ac:dyDescent="0.4">
      <c r="B122" s="263"/>
      <c r="C122" s="267"/>
      <c r="D122" s="1105" t="s">
        <v>45</v>
      </c>
      <c r="E122" s="1105"/>
      <c r="F122" s="1106"/>
      <c r="G122" s="288"/>
      <c r="I122" s="127"/>
      <c r="K122" s="18"/>
      <c r="L122" s="736" t="str">
        <f t="array" ref="L122">IF(SUM(ABS(M122:Y122))&gt;0,IF(OR($M$8:$Y$8=M122:Y122),"Hide","Show"),"")</f>
        <v/>
      </c>
    </row>
    <row r="123" spans="2:12" x14ac:dyDescent="0.4">
      <c r="B123" s="268"/>
      <c r="C123" s="263"/>
      <c r="D123" s="269" t="s">
        <v>52</v>
      </c>
      <c r="E123" s="269" t="s">
        <v>53</v>
      </c>
      <c r="F123" s="270" t="s">
        <v>54</v>
      </c>
      <c r="G123" s="288"/>
      <c r="I123" s="127"/>
      <c r="K123" s="18"/>
      <c r="L123" s="736" t="str">
        <f t="array" ref="L123">IF(SUM(ABS(M123:Y123))&gt;0,IF(OR($M$8:$Y$8=M123:Y123),"Hide","Show"),"")</f>
        <v/>
      </c>
    </row>
    <row r="124" spans="2:12" x14ac:dyDescent="0.4">
      <c r="B124" s="263"/>
      <c r="C124" s="264" t="s">
        <v>251</v>
      </c>
      <c r="D124" s="295"/>
      <c r="E124" s="295"/>
      <c r="F124" s="295"/>
      <c r="G124" s="288"/>
      <c r="I124" s="127"/>
      <c r="K124" s="18"/>
      <c r="L124" s="736" t="str">
        <f t="array" ref="L124">IF(SUM(ABS(M124:Y124))&gt;0,IF(OR($M$8:$Y$8=M124:Y124),"Hide","Show"),"")</f>
        <v/>
      </c>
    </row>
    <row r="125" spans="2:12" x14ac:dyDescent="0.4">
      <c r="B125" s="263"/>
      <c r="C125" s="264" t="s">
        <v>252</v>
      </c>
      <c r="D125" s="295"/>
      <c r="E125" s="295"/>
      <c r="F125" s="296"/>
      <c r="G125" s="288"/>
      <c r="I125" s="127"/>
      <c r="K125" s="18"/>
      <c r="L125" s="736" t="str">
        <f t="array" ref="L125">IF(SUM(ABS(M125:Y125))&gt;0,IF(OR($M$8:$Y$8=M125:Y125),"Hide","Show"),"")</f>
        <v/>
      </c>
    </row>
    <row r="126" spans="2:12" x14ac:dyDescent="0.4">
      <c r="B126" s="263"/>
      <c r="C126" s="264" t="s">
        <v>74</v>
      </c>
      <c r="D126" s="295"/>
      <c r="E126" s="295"/>
      <c r="F126" s="296"/>
      <c r="G126" s="288"/>
      <c r="I126" s="127"/>
      <c r="K126" s="18"/>
      <c r="L126" s="736" t="str">
        <f t="array" ref="L126">IF(SUM(ABS(M126:Y126))&gt;0,IF(OR($M$8:$Y$8=M126:Y126),"Hide","Show"),"")</f>
        <v/>
      </c>
    </row>
    <row r="127" spans="2:12" x14ac:dyDescent="0.4">
      <c r="B127" s="263"/>
      <c r="C127" s="264" t="s">
        <v>75</v>
      </c>
      <c r="D127" s="295"/>
      <c r="E127" s="295"/>
      <c r="F127" s="296"/>
      <c r="G127" s="288"/>
      <c r="I127" s="127"/>
      <c r="K127" s="18"/>
      <c r="L127" s="736" t="str">
        <f t="array" ref="L127">IF(SUM(ABS(M127:Y127))&gt;0,IF(OR($M$8:$Y$8=M127:Y127),"Hide","Show"),"")</f>
        <v/>
      </c>
    </row>
    <row r="128" spans="2:12" ht="16" thickBot="1" x14ac:dyDescent="0.45">
      <c r="B128" s="263"/>
      <c r="C128" s="272" t="s">
        <v>340</v>
      </c>
      <c r="D128" s="292"/>
      <c r="E128" s="292"/>
      <c r="F128" s="297"/>
      <c r="G128" s="288"/>
      <c r="K128" s="18"/>
      <c r="L128" s="736" t="str">
        <f t="array" ref="L128">IF(SUM(ABS(M128:Y128))&gt;0,IF(OR($M$8:$Y$8=M128:Y128),"Hide","Show"),"")</f>
        <v/>
      </c>
    </row>
    <row r="129" spans="2:12" ht="16" thickBot="1" x14ac:dyDescent="0.45">
      <c r="B129" s="263"/>
      <c r="C129" s="258"/>
      <c r="D129" s="258"/>
      <c r="E129" s="258"/>
      <c r="F129" s="258"/>
      <c r="G129" s="293"/>
      <c r="I129" s="127"/>
      <c r="K129" s="18"/>
      <c r="L129" s="736" t="str">
        <f t="array" ref="L129">IF(SUM(ABS(M129:Y129))&gt;0,IF(OR($M$8:$Y$8=M129:Y129),"Hide","Show"),"")</f>
        <v/>
      </c>
    </row>
    <row r="130" spans="2:12" ht="16" thickBot="1" x14ac:dyDescent="0.45">
      <c r="B130" s="263"/>
      <c r="C130" s="1118" t="s">
        <v>76</v>
      </c>
      <c r="D130" s="1119"/>
      <c r="E130" s="1119"/>
      <c r="F130" s="1120"/>
      <c r="G130" s="288"/>
      <c r="I130" s="127"/>
      <c r="K130" s="18"/>
      <c r="L130" s="736" t="str">
        <f t="array" ref="L130">IF(SUM(ABS(M130:Y130))&gt;0,IF(OR($M$8:$Y$8=M130:Y130),"Hide","Show"),"")</f>
        <v/>
      </c>
    </row>
    <row r="131" spans="2:12" x14ac:dyDescent="0.4">
      <c r="B131" s="263"/>
      <c r="C131" s="267"/>
      <c r="D131" s="1105" t="s">
        <v>45</v>
      </c>
      <c r="E131" s="1105"/>
      <c r="F131" s="1106"/>
      <c r="G131" s="288"/>
      <c r="I131" s="127"/>
      <c r="K131" s="18"/>
      <c r="L131" s="736" t="str">
        <f t="array" ref="L131">IF(SUM(ABS(M131:Y131))&gt;0,IF(OR($M$8:$Y$8=M131:Y131),"Hide","Show"),"")</f>
        <v/>
      </c>
    </row>
    <row r="132" spans="2:12" x14ac:dyDescent="0.4">
      <c r="B132" s="273"/>
      <c r="C132" s="263"/>
      <c r="D132" s="269" t="s">
        <v>52</v>
      </c>
      <c r="E132" s="269" t="s">
        <v>53</v>
      </c>
      <c r="F132" s="270" t="s">
        <v>54</v>
      </c>
      <c r="G132" s="288"/>
      <c r="I132" s="127"/>
      <c r="K132" s="18"/>
      <c r="L132" s="736" t="str">
        <f t="array" ref="L132">IF(SUM(ABS(M132:Y132))&gt;0,IF(OR($M$8:$Y$8=M132:Y132),"Hide","Show"),"")</f>
        <v/>
      </c>
    </row>
    <row r="133" spans="2:12" x14ac:dyDescent="0.4">
      <c r="B133" s="263"/>
      <c r="C133" s="264" t="s">
        <v>77</v>
      </c>
      <c r="D133" s="295"/>
      <c r="E133" s="295"/>
      <c r="F133" s="296"/>
      <c r="G133" s="288"/>
      <c r="I133" s="127"/>
      <c r="K133" s="18"/>
      <c r="L133" s="736" t="str">
        <f t="array" ref="L133">IF(SUM(ABS(M133:Y133))&gt;0,IF(OR($M$8:$Y$8=M133:Y133),"Hide","Show"),"")</f>
        <v/>
      </c>
    </row>
    <row r="134" spans="2:12" x14ac:dyDescent="0.4">
      <c r="B134" s="263"/>
      <c r="C134" s="264" t="s">
        <v>78</v>
      </c>
      <c r="D134" s="295"/>
      <c r="E134" s="295"/>
      <c r="F134" s="296"/>
      <c r="G134" s="288"/>
      <c r="I134" s="127"/>
      <c r="K134" s="18"/>
      <c r="L134" s="736" t="str">
        <f t="array" ref="L134">IF(SUM(ABS(M134:Y134))&gt;0,IF(OR($M$8:$Y$8=M134:Y134),"Hide","Show"),"")</f>
        <v/>
      </c>
    </row>
    <row r="135" spans="2:12" x14ac:dyDescent="0.4">
      <c r="B135" s="263"/>
      <c r="C135" s="264" t="s">
        <v>79</v>
      </c>
      <c r="D135" s="295"/>
      <c r="E135" s="295"/>
      <c r="F135" s="296"/>
      <c r="G135" s="288"/>
      <c r="I135" s="127"/>
      <c r="K135" s="18"/>
      <c r="L135" s="736" t="str">
        <f t="array" ref="L135">IF(SUM(ABS(M135:Y135))&gt;0,IF(OR($M$8:$Y$8=M135:Y135),"Hide","Show"),"")</f>
        <v/>
      </c>
    </row>
    <row r="136" spans="2:12" x14ac:dyDescent="0.4">
      <c r="B136" s="263"/>
      <c r="C136" s="264" t="s">
        <v>80</v>
      </c>
      <c r="D136" s="295"/>
      <c r="E136" s="295"/>
      <c r="F136" s="296"/>
      <c r="G136" s="288"/>
      <c r="I136" s="127"/>
      <c r="K136" s="18"/>
      <c r="L136" s="736" t="str">
        <f t="array" ref="L136">IF(SUM(ABS(M136:Y136))&gt;0,IF(OR($M$8:$Y$8=M136:Y136),"Hide","Show"),"")</f>
        <v/>
      </c>
    </row>
    <row r="137" spans="2:12" x14ac:dyDescent="0.4">
      <c r="B137" s="263"/>
      <c r="C137" s="264" t="s">
        <v>81</v>
      </c>
      <c r="D137" s="295"/>
      <c r="E137" s="295"/>
      <c r="F137" s="296"/>
      <c r="G137" s="288"/>
      <c r="I137" s="127"/>
      <c r="K137" s="18"/>
      <c r="L137" s="736" t="str">
        <f t="array" ref="L137">IF(SUM(ABS(M137:Y137))&gt;0,IF(OR($M$8:$Y$8=M137:Y137),"Hide","Show"),"")</f>
        <v/>
      </c>
    </row>
    <row r="138" spans="2:12" x14ac:dyDescent="0.4">
      <c r="B138" s="263"/>
      <c r="C138" s="264" t="s">
        <v>82</v>
      </c>
      <c r="D138" s="295"/>
      <c r="E138" s="295"/>
      <c r="F138" s="296"/>
      <c r="G138" s="288"/>
      <c r="I138" s="127"/>
      <c r="K138" s="18"/>
      <c r="L138" s="736" t="str">
        <f t="array" ref="L138">IF(SUM(ABS(M138:Y138))&gt;0,IF(OR($M$8:$Y$8=M138:Y138),"Hide","Show"),"")</f>
        <v/>
      </c>
    </row>
    <row r="139" spans="2:12" x14ac:dyDescent="0.4">
      <c r="B139" s="263"/>
      <c r="C139" s="264" t="s">
        <v>83</v>
      </c>
      <c r="D139" s="295"/>
      <c r="E139" s="295"/>
      <c r="F139" s="296"/>
      <c r="G139" s="288"/>
      <c r="I139" s="127"/>
      <c r="K139" s="18"/>
      <c r="L139" s="736" t="str">
        <f t="array" ref="L139">IF(SUM(ABS(M139:Y139))&gt;0,IF(OR($M$8:$Y$8=M139:Y139),"Hide","Show"),"")</f>
        <v/>
      </c>
    </row>
    <row r="140" spans="2:12" ht="16" thickBot="1" x14ac:dyDescent="0.45">
      <c r="B140" s="263"/>
      <c r="C140" s="266" t="s">
        <v>84</v>
      </c>
      <c r="D140" s="292"/>
      <c r="E140" s="292"/>
      <c r="F140" s="297"/>
      <c r="G140" s="288"/>
      <c r="I140" s="127"/>
      <c r="K140" s="18"/>
      <c r="L140" s="736" t="str">
        <f t="array" ref="L140">IF(SUM(ABS(M140:Y140))&gt;0,IF(OR($M$8:$Y$8=M140:Y140),"Hide","Show"),"")</f>
        <v/>
      </c>
    </row>
    <row r="141" spans="2:12" ht="16" thickBot="1" x14ac:dyDescent="0.45">
      <c r="B141" s="263"/>
      <c r="C141" s="258"/>
      <c r="D141" s="258"/>
      <c r="E141" s="258"/>
      <c r="F141" s="258"/>
      <c r="G141" s="293"/>
      <c r="I141" s="127"/>
      <c r="K141" s="18"/>
      <c r="L141" s="736" t="str">
        <f t="array" ref="L141">IF(SUM(ABS(M141:Y141))&gt;0,IF(OR($M$8:$Y$8=M141:Y141),"Hide","Show"),"")</f>
        <v/>
      </c>
    </row>
    <row r="142" spans="2:12" ht="16" thickBot="1" x14ac:dyDescent="0.45">
      <c r="B142" s="263"/>
      <c r="C142" s="1118" t="s">
        <v>185</v>
      </c>
      <c r="D142" s="1119"/>
      <c r="E142" s="1119"/>
      <c r="F142" s="1120"/>
      <c r="G142" s="288"/>
      <c r="I142" s="127"/>
      <c r="K142" s="18"/>
      <c r="L142" s="736" t="str">
        <f t="array" ref="L142">IF(SUM(ABS(M142:Y142))&gt;0,IF(OR($M$8:$Y$8=M142:Y142),"Hide","Show"),"")</f>
        <v/>
      </c>
    </row>
    <row r="143" spans="2:12" x14ac:dyDescent="0.4">
      <c r="B143" s="268"/>
      <c r="C143" s="267"/>
      <c r="D143" s="1105" t="s">
        <v>45</v>
      </c>
      <c r="E143" s="1105"/>
      <c r="F143" s="1106"/>
      <c r="G143" s="293"/>
      <c r="I143" s="127"/>
      <c r="K143" s="18"/>
      <c r="L143" s="736" t="str">
        <f t="array" ref="L143">IF(SUM(ABS(M143:Y143))&gt;0,IF(OR($M$8:$Y$8=M143:Y143),"Hide","Show"),"")</f>
        <v/>
      </c>
    </row>
    <row r="144" spans="2:12" x14ac:dyDescent="0.4">
      <c r="B144" s="263"/>
      <c r="C144" s="264" t="s">
        <v>184</v>
      </c>
      <c r="D144" s="1153"/>
      <c r="E144" s="1153"/>
      <c r="F144" s="1154"/>
      <c r="G144" s="293"/>
      <c r="I144" s="127"/>
      <c r="K144" s="18"/>
      <c r="L144" s="736" t="str">
        <f t="array" ref="L144">IF(SUM(ABS(M144:Y144))&gt;0,IF(OR($M$8:$Y$8=M144:Y144),"Hide","Show"),"")</f>
        <v/>
      </c>
    </row>
    <row r="145" spans="1:12" x14ac:dyDescent="0.4">
      <c r="B145" s="263"/>
      <c r="C145" s="264" t="s">
        <v>183</v>
      </c>
      <c r="D145" s="1153"/>
      <c r="E145" s="1153"/>
      <c r="F145" s="1154"/>
      <c r="G145" s="293"/>
      <c r="I145" s="127"/>
      <c r="K145" s="18"/>
      <c r="L145" s="736" t="str">
        <f t="array" ref="L145">IF(SUM(ABS(M145:Y145))&gt;0,IF(OR($M$8:$Y$8=M145:Y145),"Hide","Show"),"")</f>
        <v/>
      </c>
    </row>
    <row r="146" spans="1:12" x14ac:dyDescent="0.4">
      <c r="B146" s="263"/>
      <c r="C146" s="264" t="s">
        <v>253</v>
      </c>
      <c r="D146" s="1153"/>
      <c r="E146" s="1153"/>
      <c r="F146" s="1154"/>
      <c r="G146" s="293"/>
      <c r="I146" s="127"/>
      <c r="K146" s="18"/>
      <c r="L146" s="736" t="str">
        <f t="array" ref="L146">IF(SUM(ABS(M146:Y146))&gt;0,IF(OR($M$8:$Y$8=M146:Y146),"Hide","Show"),"")</f>
        <v/>
      </c>
    </row>
    <row r="147" spans="1:12" ht="16" thickBot="1" x14ac:dyDescent="0.45">
      <c r="B147" s="263"/>
      <c r="C147" s="266" t="s">
        <v>87</v>
      </c>
      <c r="D147" s="1114" t="str">
        <f>IF(D144+D146=0,"",D144+D146)</f>
        <v/>
      </c>
      <c r="E147" s="1114"/>
      <c r="F147" s="1115"/>
      <c r="G147" s="293"/>
      <c r="I147" s="126"/>
      <c r="K147" s="18"/>
      <c r="L147" s="736" t="str">
        <f t="array" ref="L147">IF(SUM(ABS(M147:Y147))&gt;0,IF(OR($M$8:$Y$8=M147:Y147),"Hide","Show"),"")</f>
        <v/>
      </c>
    </row>
    <row r="148" spans="1:12" ht="16" thickBot="1" x14ac:dyDescent="0.45">
      <c r="B148" s="276"/>
      <c r="C148" s="261"/>
      <c r="D148" s="261"/>
      <c r="E148" s="261"/>
      <c r="F148" s="261"/>
      <c r="G148" s="298"/>
      <c r="I148" s="127"/>
      <c r="K148" s="18"/>
      <c r="L148" s="736" t="str">
        <f t="array" ref="L148">IF(SUM(ABS(M148:Y148))&gt;0,IF(OR($M$8:$Y$8=M148:Y148),"Hide","Show"),"")</f>
        <v/>
      </c>
    </row>
    <row r="149" spans="1:12" ht="16" thickBot="1" x14ac:dyDescent="0.45">
      <c r="B149" s="258"/>
      <c r="C149" s="258"/>
      <c r="D149" s="258"/>
      <c r="E149" s="258"/>
      <c r="F149" s="258"/>
      <c r="G149" s="258"/>
      <c r="K149" s="18"/>
      <c r="L149" s="736" t="str">
        <f t="array" ref="L149">IF(SUM(ABS(M149:Y149))&gt;0,IF(OR($M$8:$Y$8=M149:Y149),"Hide","Show"),"")</f>
        <v/>
      </c>
    </row>
    <row r="150" spans="1:12" x14ac:dyDescent="0.4">
      <c r="A150" s="8"/>
      <c r="B150" s="8"/>
      <c r="C150" s="1155" t="s">
        <v>475</v>
      </c>
      <c r="D150" s="1156"/>
      <c r="E150" s="1156"/>
      <c r="F150" s="1156"/>
      <c r="G150" s="1156"/>
      <c r="H150" s="1156"/>
      <c r="I150" s="1157"/>
      <c r="K150" s="18"/>
      <c r="L150" s="736" t="str">
        <f t="array" ref="L150">IF(SUM(ABS(M150:Y150))&gt;0,IF(OR($M$8:$Y$8=M150:Y150),"Hide","Show"),"")</f>
        <v/>
      </c>
    </row>
    <row r="151" spans="1:12" x14ac:dyDescent="0.4">
      <c r="A151" s="8"/>
      <c r="B151" s="8"/>
      <c r="C151" s="1158"/>
      <c r="D151" s="1159"/>
      <c r="E151" s="1159"/>
      <c r="F151" s="1159"/>
      <c r="G151" s="1159"/>
      <c r="H151" s="1159"/>
      <c r="I151" s="1160"/>
      <c r="K151" s="18"/>
      <c r="L151" s="736" t="str">
        <f t="array" ref="L151">IF(SUM(ABS(M151:Y151))&gt;0,IF(OR($M$8:$Y$8=M151:Y151),"Hide","Show"),"")</f>
        <v/>
      </c>
    </row>
    <row r="152" spans="1:12" ht="57" customHeight="1" x14ac:dyDescent="0.4">
      <c r="A152" s="8"/>
      <c r="B152" s="8"/>
      <c r="C152" s="458" t="s">
        <v>446</v>
      </c>
      <c r="D152" s="453" t="s">
        <v>476</v>
      </c>
      <c r="E152" s="1130" t="s">
        <v>506</v>
      </c>
      <c r="F152" s="1131"/>
      <c r="G152" s="453" t="s">
        <v>477</v>
      </c>
      <c r="H152" s="1130" t="s">
        <v>507</v>
      </c>
      <c r="I152" s="1131"/>
      <c r="K152" s="18"/>
      <c r="L152" s="736" t="str">
        <f t="array" ref="L152">IF(SUM(ABS(M152:Y152))&gt;0,IF(OR($M$8:$Y$8=M152:Y152),"Hide","Show"),"")</f>
        <v/>
      </c>
    </row>
    <row r="153" spans="1:12" x14ac:dyDescent="0.4">
      <c r="A153" s="8"/>
      <c r="B153" s="8"/>
      <c r="C153" s="455" t="s">
        <v>444</v>
      </c>
      <c r="D153" s="548" t="str">
        <f>IF(AND('General Info and Test Results'!C27="Single-Speed",'General Info and Test Results'!C29=INDEX(Fan_Types,1)),'B Tests'!D80/'B Tests'!D79,"")</f>
        <v/>
      </c>
      <c r="E153" s="1161" t="e">
        <f>MROUND(D153,0.005)</f>
        <v>#VALUE!</v>
      </c>
      <c r="F153" s="1162"/>
      <c r="G153" s="727"/>
      <c r="H153" s="1163"/>
      <c r="I153" s="1164"/>
      <c r="K153" s="18"/>
      <c r="L153" s="736" t="str">
        <f t="array" ref="L153">IF(SUM(ABS(M153:Y153))&gt;0,IF(OR($M$8:$Y$8=M153:Y153),"Hide","Show"),"")</f>
        <v/>
      </c>
    </row>
    <row r="154" spans="1:12" x14ac:dyDescent="0.4">
      <c r="A154" s="8"/>
      <c r="B154" s="8"/>
      <c r="C154" s="455" t="s">
        <v>445</v>
      </c>
      <c r="D154" s="548" t="str">
        <f>IF(AND('General Info and Test Results'!C27="Single-Speed",'General Info and Test Results'!C29="Variable Speed"),'B Tests'!D145/'B Tests'!D144,"")</f>
        <v/>
      </c>
      <c r="E154" s="1161" t="e">
        <f>MROUND(D154,0.005)</f>
        <v>#VALUE!</v>
      </c>
      <c r="F154" s="1162"/>
      <c r="G154" s="548" t="str">
        <f>IF(AND('General Info and Test Results'!C27="Single-Speed",'General Info and Test Results'!C29="Variable Speed"),'B Tests'!D80/'B Tests'!D79,"")</f>
        <v/>
      </c>
      <c r="H154" s="1161" t="e">
        <f>MROUND(G154,0.005)</f>
        <v>#VALUE!</v>
      </c>
      <c r="I154" s="1162"/>
      <c r="K154" s="18"/>
      <c r="L154" s="736" t="str">
        <f t="array" ref="L154">IF(SUM(ABS(M154:Y154))&gt;0,IF(OR($M$8:$Y$8=M154:Y154),"Hide","Show"),"")</f>
        <v/>
      </c>
    </row>
    <row r="155" spans="1:12" x14ac:dyDescent="0.4">
      <c r="A155" s="8"/>
      <c r="B155" s="8"/>
      <c r="C155" s="274" t="s">
        <v>447</v>
      </c>
      <c r="D155" s="548" t="str">
        <f>IF('General Info and Test Results'!C27="Two-Speed",'B Tests'!D145/'B Tests'!D144,"")</f>
        <v/>
      </c>
      <c r="E155" s="1161" t="e">
        <f>MROUND(D155,0.005)</f>
        <v>#VALUE!</v>
      </c>
      <c r="F155" s="1162"/>
      <c r="G155" s="548" t="str">
        <f>IF('General Info and Test Results'!C27="Two-Speed",'B Tests'!D80/'B Tests'!D79,"")</f>
        <v/>
      </c>
      <c r="H155" s="1161" t="e">
        <f>MROUND(G155,0.005)</f>
        <v>#VALUE!</v>
      </c>
      <c r="I155" s="1162"/>
      <c r="K155" s="18"/>
      <c r="L155" s="736" t="str">
        <f t="array" ref="L155">IF(SUM(ABS(M155:Y155))&gt;0,IF(OR($M$8:$Y$8=M155:Y155),"Hide","Show"),"")</f>
        <v/>
      </c>
    </row>
    <row r="156" spans="1:12" ht="16" thickBot="1" x14ac:dyDescent="0.45">
      <c r="A156" s="8"/>
      <c r="B156" s="8"/>
      <c r="C156" s="275" t="s">
        <v>448</v>
      </c>
      <c r="D156" s="549" t="str">
        <f>IF('General Info and Test Results'!C27 = "Variable-Speed", 'B Tests'!D145/'B Tests'!D144,"")</f>
        <v/>
      </c>
      <c r="E156" s="1161" t="e">
        <f>MROUND(D156,0.005)</f>
        <v>#VALUE!</v>
      </c>
      <c r="F156" s="1162"/>
      <c r="G156" s="549" t="str">
        <f>IF('General Info and Test Results'!C27 = "Variable-Speed", 'B Tests'!D80/'B Tests'!D79,"")</f>
        <v/>
      </c>
      <c r="H156" s="1161" t="e">
        <f>MROUND(G156,0.005)</f>
        <v>#VALUE!</v>
      </c>
      <c r="I156" s="1162"/>
      <c r="K156" s="18"/>
      <c r="L156" s="736" t="str">
        <f t="array" ref="L156">IF(SUM(ABS(M156:Y156))&gt;0,IF(OR($M$8:$Y$8=M156:Y156),"Hide","Show"),"")</f>
        <v/>
      </c>
    </row>
    <row r="157" spans="1:12" ht="42.75" customHeight="1" x14ac:dyDescent="0.4">
      <c r="K157" s="18"/>
      <c r="L157" s="736" t="str">
        <f t="array" ref="L157">IF(SUM(ABS(M157:Y157))&gt;0,IF(OR($M$8:$Y$8=M157:Y157),"Hide","Show"),"")</f>
        <v/>
      </c>
    </row>
    <row r="158" spans="1:12" x14ac:dyDescent="0.4">
      <c r="A158" s="209"/>
      <c r="B158" s="209"/>
      <c r="C158" s="209"/>
      <c r="D158" s="209"/>
      <c r="E158" s="209"/>
      <c r="F158" s="209"/>
      <c r="G158" s="209"/>
      <c r="H158" s="209"/>
      <c r="I158" s="209"/>
      <c r="J158" s="209"/>
      <c r="K158" s="209"/>
    </row>
  </sheetData>
  <sheetProtection algorithmName="SHA-512" hashValue="OWvgUn/nHtKdYL+HzQvSXutkaCbuHalhu3ODkp0ZC3ixaBIqeEcaRuiIHLNP2sl+X+omTGePR4StXeDzspfkoA==" saltValue="8QsKcgvG9ar2YZI3fAexCA==" spinCount="100000" sheet="1" objects="1" scenarios="1" selectLockedCells="1"/>
  <customSheetViews>
    <customSheetView guid="{2A4C6EB9-430A-44F2-86C8-15B50360FC3B}" scale="70" showGridLines="0">
      <selection activeCell="F2" sqref="F2"/>
      <pageMargins left="0.7" right="0.7" top="0.75" bottom="0.75" header="0.3" footer="0.3"/>
      <pageSetup orientation="portrait" horizontalDpi="200" verticalDpi="200" r:id="rId1"/>
    </customSheetView>
    <customSheetView guid="{B3BD5AF3-9A64-4EA7-AE1F-3CC326849B8F}" scale="70" showGridLines="0">
      <selection activeCell="K3" sqref="K3:K5"/>
      <pageMargins left="0.7" right="0.7" top="0.75" bottom="0.75" header="0.3" footer="0.3"/>
      <pageSetup orientation="portrait" horizontalDpi="200" verticalDpi="200" r:id="rId2"/>
    </customSheetView>
  </customSheetViews>
  <mergeCells count="48">
    <mergeCell ref="E155:F155"/>
    <mergeCell ref="E156:F156"/>
    <mergeCell ref="H152:I152"/>
    <mergeCell ref="H153:I153"/>
    <mergeCell ref="H154:I154"/>
    <mergeCell ref="H155:I155"/>
    <mergeCell ref="H156:I156"/>
    <mergeCell ref="E152:F152"/>
    <mergeCell ref="E153:F153"/>
    <mergeCell ref="E154:F154"/>
    <mergeCell ref="C150:I150"/>
    <mergeCell ref="C151:I151"/>
    <mergeCell ref="C32:F32"/>
    <mergeCell ref="C41:F41"/>
    <mergeCell ref="C56:F56"/>
    <mergeCell ref="C65:F65"/>
    <mergeCell ref="C77:F77"/>
    <mergeCell ref="D80:F80"/>
    <mergeCell ref="D79:F79"/>
    <mergeCell ref="D107:F107"/>
    <mergeCell ref="D143:F143"/>
    <mergeCell ref="D78:F78"/>
    <mergeCell ref="D144:F144"/>
    <mergeCell ref="D145:F145"/>
    <mergeCell ref="D146:F146"/>
    <mergeCell ref="D147:F147"/>
    <mergeCell ref="B2:C2"/>
    <mergeCell ref="C11:D11"/>
    <mergeCell ref="C87:F87"/>
    <mergeCell ref="C97:F97"/>
    <mergeCell ref="C106:F106"/>
    <mergeCell ref="F14:G14"/>
    <mergeCell ref="E2:F2"/>
    <mergeCell ref="D98:F98"/>
    <mergeCell ref="D88:F88"/>
    <mergeCell ref="D66:F66"/>
    <mergeCell ref="D57:F57"/>
    <mergeCell ref="D42:F42"/>
    <mergeCell ref="D33:F33"/>
    <mergeCell ref="D81:F81"/>
    <mergeCell ref="D82:F82"/>
    <mergeCell ref="D23:F23"/>
    <mergeCell ref="C22:F22"/>
    <mergeCell ref="C121:F121"/>
    <mergeCell ref="C130:F130"/>
    <mergeCell ref="C142:F142"/>
    <mergeCell ref="D131:F131"/>
    <mergeCell ref="D122:F122"/>
  </mergeCells>
  <phoneticPr fontId="27" type="noConversion"/>
  <conditionalFormatting sqref="C24:F82">
    <cfRule type="expression" dxfId="80" priority="28" stopIfTrue="1">
      <formula>$F$5="-"</formula>
    </cfRule>
  </conditionalFormatting>
  <conditionalFormatting sqref="D15:D16">
    <cfRule type="expression" dxfId="79" priority="37" stopIfTrue="1">
      <formula>OR($I$5="Heating Only Central Heat Pump",$D$14="No")</formula>
    </cfRule>
  </conditionalFormatting>
  <conditionalFormatting sqref="D90:F147">
    <cfRule type="expression" dxfId="78" priority="4" stopIfTrue="1">
      <formula>$F$6="-"</formula>
    </cfRule>
  </conditionalFormatting>
  <dataValidations count="1">
    <dataValidation type="list" showInputMessage="1" showErrorMessage="1" sqref="D13" xr:uid="{00000000-0002-0000-0700-000000000000}">
      <formula1>Yes_No</formula1>
    </dataValidation>
  </dataValidations>
  <hyperlinks>
    <hyperlink ref="E2" location="Instructions!A1" display="Back to Instructions" xr:uid="{00000000-0004-0000-0700-000000000000}"/>
    <hyperlink ref="E2:F2" location="Instructions!A1" display="Back to Instructions tab" xr:uid="{00000000-0004-0000-0700-000001000000}"/>
  </hyperlinks>
  <pageMargins left="0.7" right="0.7" top="0.75" bottom="0.75" header="0.3" footer="0.3"/>
  <pageSetup orientation="portrait" horizontalDpi="200" verticalDpi="200"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4">
    <tabColor rgb="FF0070C0"/>
  </sheetPr>
  <dimension ref="A1:AJ164"/>
  <sheetViews>
    <sheetView workbookViewId="0">
      <selection activeCell="E2" sqref="E2:F2"/>
    </sheetView>
  </sheetViews>
  <sheetFormatPr defaultColWidth="9.08984375" defaultRowHeight="15.5" x14ac:dyDescent="0.4"/>
  <cols>
    <col min="1" max="1" width="2.6328125" style="6" customWidth="1"/>
    <col min="2" max="2" width="31.08984375" style="6" customWidth="1"/>
    <col min="3" max="3" width="70.08984375" style="6" customWidth="1"/>
    <col min="4" max="6" width="15.6328125" style="6" customWidth="1"/>
    <col min="7" max="7" width="2.6328125" style="6" customWidth="1"/>
    <col min="8" max="8" width="22.6328125" style="6" customWidth="1"/>
    <col min="9" max="9" width="25.6328125" style="6" customWidth="1"/>
    <col min="10" max="10" width="6.36328125" style="94" customWidth="1"/>
    <col min="11" max="11" width="3.6328125" style="6" customWidth="1"/>
    <col min="12" max="16384" width="9.08984375" style="6"/>
  </cols>
  <sheetData>
    <row r="1" spans="2:12" ht="16" thickBot="1" x14ac:dyDescent="0.45">
      <c r="J1" s="107"/>
      <c r="K1" s="18"/>
    </row>
    <row r="2" spans="2:12" s="1" customFormat="1" ht="17.5" thickBot="1" x14ac:dyDescent="0.5">
      <c r="B2" s="990" t="s">
        <v>441</v>
      </c>
      <c r="C2" s="991"/>
      <c r="E2" s="1054" t="s">
        <v>427</v>
      </c>
      <c r="F2" s="1054"/>
      <c r="G2" s="524"/>
      <c r="J2" s="108"/>
      <c r="K2" s="109"/>
    </row>
    <row r="3" spans="2:12" s="1" customFormat="1" ht="16" thickBot="1" x14ac:dyDescent="0.45">
      <c r="B3" s="240" t="s">
        <v>442</v>
      </c>
      <c r="C3" s="241" t="str">
        <f>'Version Control'!C3</f>
        <v xml:space="preserve">Residential Central Air Conditioners and Heat Pumps_M1  </v>
      </c>
      <c r="J3" s="108"/>
      <c r="K3" s="109"/>
    </row>
    <row r="4" spans="2:12" s="1" customFormat="1" ht="16" thickBot="1" x14ac:dyDescent="0.45">
      <c r="B4" s="242" t="s">
        <v>132</v>
      </c>
      <c r="C4" s="243" t="str">
        <f>'Version Control'!C4</f>
        <v>v1.1</v>
      </c>
      <c r="E4" s="743" t="s">
        <v>706</v>
      </c>
      <c r="F4" s="744"/>
      <c r="H4" s="743" t="s">
        <v>280</v>
      </c>
      <c r="I4" s="744"/>
      <c r="J4" s="108"/>
      <c r="K4" s="109"/>
    </row>
    <row r="5" spans="2:12" s="1" customFormat="1" x14ac:dyDescent="0.4">
      <c r="B5" s="242" t="s">
        <v>369</v>
      </c>
      <c r="C5" s="244">
        <f>'Version Control'!C5</f>
        <v>43668</v>
      </c>
      <c r="E5" s="747" t="s">
        <v>671</v>
      </c>
      <c r="F5" s="837" t="e">
        <f ca="1">IF(Product_Type_Input=INDEX(Product_Types,3),"-",INDEX(TestMatrix_Data,MATCH($C$6&amp;$E5,TestMatrix_Rows,0),MATCH($I$6&amp;$I$7&amp;$I$8,TestMatrix_Columns,0)))</f>
        <v>#N/A</v>
      </c>
      <c r="H5" s="747" t="s">
        <v>149</v>
      </c>
      <c r="I5" s="751">
        <f>'General Info and Test Results'!C25</f>
        <v>0</v>
      </c>
      <c r="J5" s="108"/>
      <c r="K5" s="109"/>
    </row>
    <row r="6" spans="2:12" s="1" customFormat="1" ht="16" thickBot="1" x14ac:dyDescent="0.45">
      <c r="B6" s="245" t="s">
        <v>131</v>
      </c>
      <c r="C6" s="246" t="str">
        <f ca="1">MID(CELL("filename",$A$1), FIND("]", CELL("filename", $A$1))+ 1, 255)</f>
        <v>Optional C Tests</v>
      </c>
      <c r="E6" s="803" t="s">
        <v>672</v>
      </c>
      <c r="F6" s="838" t="e">
        <f ca="1">IF(Product_Type_Input=INDEX(Product_Types,3),"-",INDEX(TestMatrix_Data,MATCH($C$6&amp;$E6,TestMatrix_Rows,0),MATCH($I$6&amp;$I$7&amp;$I$8,TestMatrix_Columns,0)))</f>
        <v>#N/A</v>
      </c>
      <c r="H6" s="748" t="s">
        <v>145</v>
      </c>
      <c r="I6" s="752">
        <f>'General Info and Test Results'!C27</f>
        <v>0</v>
      </c>
      <c r="J6" s="108"/>
      <c r="K6" s="109"/>
    </row>
    <row r="7" spans="2:12" s="1" customFormat="1" ht="36" customHeight="1" x14ac:dyDescent="0.4">
      <c r="B7" s="247" t="s">
        <v>130</v>
      </c>
      <c r="C7" s="248" t="str">
        <f ca="1">MID(CELL("FILENAME"),FIND("[",CELL("FILENAME"))+1,FIND("]",CELL("FILENAME"))-FIND("[",CELL("FILENAME"))-1)</f>
        <v>Residential Central Air Conditioners and Heat Pumps_M1_Notebook.xlsx</v>
      </c>
      <c r="H7" s="741" t="s">
        <v>633</v>
      </c>
      <c r="I7" s="752">
        <f>'General Info and Test Results'!C29</f>
        <v>0</v>
      </c>
      <c r="J7" s="108"/>
      <c r="K7" s="109"/>
    </row>
    <row r="8" spans="2:12" s="1" customFormat="1" ht="18" customHeight="1" thickBot="1" x14ac:dyDescent="0.45">
      <c r="B8" s="249" t="s">
        <v>133</v>
      </c>
      <c r="C8" s="250" t="str">
        <f>'Version Control'!C8</f>
        <v>[MM/DD/YYYY]</v>
      </c>
      <c r="G8" s="14"/>
      <c r="H8" s="742" t="s">
        <v>630</v>
      </c>
      <c r="I8" s="753">
        <f>OD_FanType_Input</f>
        <v>0</v>
      </c>
      <c r="J8" s="108"/>
      <c r="K8" s="109"/>
      <c r="L8" s="756"/>
    </row>
    <row r="9" spans="2:12" s="1" customFormat="1" ht="18" customHeight="1" x14ac:dyDescent="0.4">
      <c r="B9" s="4"/>
      <c r="C9" s="211"/>
      <c r="J9" s="108"/>
      <c r="K9" s="109"/>
    </row>
    <row r="10" spans="2:12" s="1" customFormat="1" ht="31" x14ac:dyDescent="0.4">
      <c r="B10" s="96"/>
      <c r="C10" s="315" t="s">
        <v>573</v>
      </c>
      <c r="D10" s="830"/>
      <c r="E10" s="314"/>
      <c r="F10" s="314"/>
      <c r="G10" s="314"/>
      <c r="J10" s="108"/>
      <c r="K10" s="109"/>
    </row>
    <row r="11" spans="2:12" s="1" customFormat="1" ht="18" customHeight="1" thickBot="1" x14ac:dyDescent="0.45">
      <c r="B11" s="4"/>
      <c r="C11" s="211"/>
      <c r="J11" s="108"/>
      <c r="K11" s="109"/>
    </row>
    <row r="12" spans="2:12" ht="17.5" thickBot="1" x14ac:dyDescent="0.5">
      <c r="B12" s="804" t="e">
        <f ca="1">IF($F$5&lt;&gt;"-","'"&amp;$F$5&amp;" Test' Data to be recorded", "Test Not Applicable")</f>
        <v>#N/A</v>
      </c>
      <c r="C12" s="805"/>
      <c r="D12" s="805"/>
      <c r="E12" s="805"/>
      <c r="F12" s="805"/>
      <c r="G12" s="806"/>
      <c r="K12" s="18"/>
      <c r="L12" s="736"/>
    </row>
    <row r="13" spans="2:12" ht="16" thickBot="1" x14ac:dyDescent="0.45">
      <c r="B13" s="299"/>
      <c r="C13" s="286"/>
      <c r="D13" s="286"/>
      <c r="E13" s="286"/>
      <c r="F13" s="286"/>
      <c r="G13" s="287"/>
      <c r="H13" s="132"/>
      <c r="K13" s="18"/>
      <c r="L13" s="736"/>
    </row>
    <row r="14" spans="2:12" ht="16" thickBot="1" x14ac:dyDescent="0.45">
      <c r="B14" s="263"/>
      <c r="C14" s="1118" t="s">
        <v>51</v>
      </c>
      <c r="D14" s="1119"/>
      <c r="E14" s="1119"/>
      <c r="F14" s="1120"/>
      <c r="G14" s="288"/>
      <c r="I14" s="118"/>
      <c r="J14" s="134"/>
      <c r="K14" s="18"/>
      <c r="L14" s="736" t="str">
        <f t="array" ref="L14">IF(SUM(ABS(M14:Y14))&gt;0,IF(OR($M$8:$Y$8=M14:Y14),"Hide","Show"),"")</f>
        <v/>
      </c>
    </row>
    <row r="15" spans="2:12" x14ac:dyDescent="0.4">
      <c r="B15" s="263"/>
      <c r="C15" s="267"/>
      <c r="D15" s="1165" t="s">
        <v>45</v>
      </c>
      <c r="E15" s="1166"/>
      <c r="F15" s="1167"/>
      <c r="G15" s="288"/>
      <c r="I15" s="118"/>
      <c r="J15" s="134"/>
      <c r="K15" s="18"/>
      <c r="L15" s="736" t="str">
        <f t="array" ref="L15">IF(SUM(ABS(M15:Y15))&gt;0,IF(OR($M$8:$Y$8=M15:Y15),"Hide","Show"),"")</f>
        <v/>
      </c>
    </row>
    <row r="16" spans="2:12" x14ac:dyDescent="0.4">
      <c r="B16" s="268"/>
      <c r="C16" s="263"/>
      <c r="D16" s="269" t="s">
        <v>52</v>
      </c>
      <c r="E16" s="269" t="s">
        <v>53</v>
      </c>
      <c r="F16" s="270" t="s">
        <v>54</v>
      </c>
      <c r="G16" s="288"/>
      <c r="I16" s="118"/>
      <c r="J16" s="134"/>
      <c r="K16" s="18"/>
      <c r="L16" s="736" t="str">
        <f t="array" ref="L16">IF(SUM(ABS(M16:Y16))&gt;0,IF(OR($M$8:$Y$8=M16:Y16),"Hide","Show"),"")</f>
        <v/>
      </c>
    </row>
    <row r="17" spans="2:12" x14ac:dyDescent="0.4">
      <c r="B17" s="263"/>
      <c r="C17" s="264" t="s">
        <v>344</v>
      </c>
      <c r="D17" s="257"/>
      <c r="E17" s="257"/>
      <c r="F17" s="255"/>
      <c r="G17" s="288"/>
      <c r="I17" s="120"/>
      <c r="J17" s="135"/>
      <c r="K17" s="18"/>
      <c r="L17" s="736" t="str">
        <f t="array" ref="L17">IF(SUM(ABS(M17:Y17))&gt;0,IF(OR($M$8:$Y$8=M17:Y17),"Hide","Show"),"")</f>
        <v/>
      </c>
    </row>
    <row r="18" spans="2:12" x14ac:dyDescent="0.4">
      <c r="B18" s="263"/>
      <c r="C18" s="264" t="s">
        <v>345</v>
      </c>
      <c r="D18" s="257"/>
      <c r="E18" s="257"/>
      <c r="F18" s="255"/>
      <c r="G18" s="288"/>
      <c r="I18" s="120"/>
      <c r="J18" s="135"/>
      <c r="K18" s="18"/>
      <c r="L18" s="736" t="str">
        <f t="array" ref="L18">IF(SUM(ABS(M18:Y18))&gt;0,IF(OR($M$8:$Y$8=M18:Y18),"Hide","Show"),"")</f>
        <v/>
      </c>
    </row>
    <row r="19" spans="2:12" x14ac:dyDescent="0.4">
      <c r="B19" s="263"/>
      <c r="C19" s="264" t="s">
        <v>55</v>
      </c>
      <c r="D19" s="257"/>
      <c r="E19" s="257"/>
      <c r="F19" s="255"/>
      <c r="G19" s="288"/>
      <c r="I19" s="120"/>
      <c r="J19" s="135"/>
      <c r="K19" s="18"/>
      <c r="L19" s="736" t="str">
        <f t="array" ref="L19">IF(SUM(ABS(M19:Y19))&gt;0,IF(OR($M$8:$Y$8=M19:Y19),"Hide","Show"),"")</f>
        <v/>
      </c>
    </row>
    <row r="20" spans="2:12" x14ac:dyDescent="0.4">
      <c r="B20" s="263"/>
      <c r="C20" s="264" t="s">
        <v>56</v>
      </c>
      <c r="D20" s="257"/>
      <c r="E20" s="257"/>
      <c r="F20" s="255"/>
      <c r="G20" s="288"/>
      <c r="I20" s="120"/>
      <c r="J20" s="135"/>
      <c r="K20" s="18"/>
      <c r="L20" s="736" t="str">
        <f t="array" ref="L20">IF(SUM(ABS(M20:Y20))&gt;0,IF(OR($M$8:$Y$8=M20:Y20),"Hide","Show"),"")</f>
        <v/>
      </c>
    </row>
    <row r="21" spans="2:12" x14ac:dyDescent="0.4">
      <c r="B21" s="263"/>
      <c r="C21" s="264" t="s">
        <v>346</v>
      </c>
      <c r="D21" s="257"/>
      <c r="E21" s="258"/>
      <c r="F21" s="259"/>
      <c r="G21" s="288"/>
      <c r="I21" s="120"/>
      <c r="J21" s="135"/>
      <c r="K21" s="18"/>
      <c r="L21" s="736" t="str">
        <f t="array" ref="L21">IF(SUM(ABS(M21:Y21))&gt;0,IF(OR($M$8:$Y$8=M21:Y21),"Hide","Show"),"")</f>
        <v/>
      </c>
    </row>
    <row r="22" spans="2:12" ht="16" thickBot="1" x14ac:dyDescent="0.45">
      <c r="B22" s="263"/>
      <c r="C22" s="266" t="s">
        <v>352</v>
      </c>
      <c r="D22" s="260"/>
      <c r="E22" s="261"/>
      <c r="F22" s="262"/>
      <c r="G22" s="288"/>
      <c r="I22" s="120"/>
      <c r="J22" s="135"/>
      <c r="K22" s="18"/>
      <c r="L22" s="736" t="str">
        <f t="array" ref="L22">IF(SUM(ABS(M22:Y22))&gt;0,IF(OR($M$8:$Y$8=M22:Y22),"Hide","Show"),"")</f>
        <v/>
      </c>
    </row>
    <row r="23" spans="2:12" ht="16" thickBot="1" x14ac:dyDescent="0.45">
      <c r="B23" s="263"/>
      <c r="C23" s="279"/>
      <c r="D23" s="258"/>
      <c r="E23" s="258"/>
      <c r="F23" s="258"/>
      <c r="G23" s="293"/>
      <c r="I23" s="120"/>
      <c r="J23" s="135"/>
      <c r="K23" s="18"/>
      <c r="L23" s="736" t="str">
        <f t="array" ref="L23">IF(SUM(ABS(M23:Y23))&gt;0,IF(OR($M$8:$Y$8=M23:Y23),"Hide","Show"),"")</f>
        <v/>
      </c>
    </row>
    <row r="24" spans="2:12" ht="16" thickBot="1" x14ac:dyDescent="0.45">
      <c r="B24" s="263"/>
      <c r="C24" s="1118" t="s">
        <v>57</v>
      </c>
      <c r="D24" s="1119"/>
      <c r="E24" s="1119"/>
      <c r="F24" s="1120"/>
      <c r="G24" s="288"/>
      <c r="I24" s="120"/>
      <c r="J24" s="135"/>
      <c r="K24" s="18"/>
      <c r="L24" s="736" t="str">
        <f t="array" ref="L24">IF(SUM(ABS(M24:Y24))&gt;0,IF(OR($M$8:$Y$8=M24:Y24),"Hide","Show"),"")</f>
        <v/>
      </c>
    </row>
    <row r="25" spans="2:12" x14ac:dyDescent="0.4">
      <c r="B25" s="263"/>
      <c r="C25" s="294"/>
      <c r="D25" s="1165" t="s">
        <v>45</v>
      </c>
      <c r="E25" s="1166"/>
      <c r="F25" s="1167"/>
      <c r="G25" s="288"/>
      <c r="I25" s="120"/>
      <c r="J25" s="135"/>
      <c r="K25" s="18"/>
      <c r="L25" s="736" t="str">
        <f t="array" ref="L25">IF(SUM(ABS(M25:Y25))&gt;0,IF(OR($M$8:$Y$8=M25:Y25),"Hide","Show"),"")</f>
        <v/>
      </c>
    </row>
    <row r="26" spans="2:12" x14ac:dyDescent="0.4">
      <c r="B26" s="268"/>
      <c r="C26" s="280"/>
      <c r="D26" s="269" t="s">
        <v>52</v>
      </c>
      <c r="E26" s="269" t="s">
        <v>53</v>
      </c>
      <c r="F26" s="270" t="s">
        <v>54</v>
      </c>
      <c r="G26" s="288"/>
      <c r="I26" s="120"/>
      <c r="J26" s="135"/>
      <c r="K26" s="18"/>
      <c r="L26" s="736" t="str">
        <f t="array" ref="L26">IF(SUM(ABS(M26:Y26))&gt;0,IF(OR($M$8:$Y$8=M26:Y26),"Hide","Show"),"")</f>
        <v/>
      </c>
    </row>
    <row r="27" spans="2:12" x14ac:dyDescent="0.4">
      <c r="B27" s="263"/>
      <c r="C27" s="264" t="s">
        <v>58</v>
      </c>
      <c r="D27" s="257"/>
      <c r="E27" s="257"/>
      <c r="F27" s="255"/>
      <c r="G27" s="288"/>
      <c r="I27" s="120"/>
      <c r="J27" s="135"/>
      <c r="K27" s="18"/>
      <c r="L27" s="736" t="str">
        <f t="array" ref="L27">IF(SUM(ABS(M27:Y27))&gt;0,IF(OR($M$8:$Y$8=M27:Y27),"Hide","Show"),"")</f>
        <v/>
      </c>
    </row>
    <row r="28" spans="2:12" x14ac:dyDescent="0.4">
      <c r="B28" s="263"/>
      <c r="C28" s="264" t="s">
        <v>468</v>
      </c>
      <c r="D28" s="257"/>
      <c r="E28" s="257"/>
      <c r="F28" s="255"/>
      <c r="G28" s="288"/>
      <c r="I28" s="120"/>
      <c r="J28" s="135"/>
      <c r="K28" s="18"/>
      <c r="L28" s="736" t="str">
        <f t="array" ref="L28">IF(SUM(ABS(M28:Y28))&gt;0,IF(OR($M$8:$Y$8=M28:Y28),"Hide","Show"),"")</f>
        <v/>
      </c>
    </row>
    <row r="29" spans="2:12" x14ac:dyDescent="0.4">
      <c r="B29" s="263"/>
      <c r="C29" s="264" t="s">
        <v>469</v>
      </c>
      <c r="D29" s="257"/>
      <c r="E29" s="257"/>
      <c r="F29" s="255"/>
      <c r="G29" s="288"/>
      <c r="I29" s="120"/>
      <c r="J29" s="135"/>
      <c r="K29" s="18"/>
      <c r="L29" s="736" t="str">
        <f t="array" ref="L29">IF(SUM(ABS(M29:Y29))&gt;0,IF(OR($M$8:$Y$8=M29:Y29),"Hide","Show"),"")</f>
        <v/>
      </c>
    </row>
    <row r="30" spans="2:12" x14ac:dyDescent="0.4">
      <c r="B30" s="263"/>
      <c r="C30" s="264" t="s">
        <v>337</v>
      </c>
      <c r="D30" s="257"/>
      <c r="E30" s="257"/>
      <c r="F30" s="255"/>
      <c r="G30" s="288"/>
      <c r="I30" s="120"/>
      <c r="J30" s="135"/>
      <c r="K30" s="18"/>
      <c r="L30" s="736" t="str">
        <f t="array" ref="L30">IF(SUM(ABS(M30:Y30))&gt;0,IF(OR($M$8:$Y$8=M30:Y30),"Hide","Show"),"")</f>
        <v/>
      </c>
    </row>
    <row r="31" spans="2:12" ht="16" thickBot="1" x14ac:dyDescent="0.45">
      <c r="B31" s="263"/>
      <c r="C31" s="266" t="s">
        <v>339</v>
      </c>
      <c r="D31" s="260"/>
      <c r="E31" s="260"/>
      <c r="F31" s="256"/>
      <c r="G31" s="288"/>
      <c r="I31" s="120"/>
      <c r="J31" s="135"/>
      <c r="K31" s="18"/>
      <c r="L31" s="736" t="str">
        <f t="array" ref="L31">IF(SUM(ABS(M31:Y31))&gt;0,IF(OR($M$8:$Y$8=M31:Y31),"Hide","Show"),"")</f>
        <v/>
      </c>
    </row>
    <row r="32" spans="2:12" ht="16" thickBot="1" x14ac:dyDescent="0.45">
      <c r="B32" s="263"/>
      <c r="C32" s="258"/>
      <c r="D32" s="258"/>
      <c r="E32" s="258"/>
      <c r="F32" s="258"/>
      <c r="G32" s="293"/>
      <c r="I32" s="120"/>
      <c r="J32" s="135"/>
      <c r="K32" s="18"/>
      <c r="L32" s="736" t="str">
        <f t="array" ref="L32">IF(SUM(ABS(M32:Y32))&gt;0,IF(OR($M$8:$Y$8=M32:Y32),"Hide","Show"),"")</f>
        <v/>
      </c>
    </row>
    <row r="33" spans="2:12" ht="16" thickBot="1" x14ac:dyDescent="0.45">
      <c r="B33" s="263"/>
      <c r="C33" s="1118" t="s">
        <v>59</v>
      </c>
      <c r="D33" s="1119"/>
      <c r="E33" s="1119"/>
      <c r="F33" s="1120"/>
      <c r="G33" s="288"/>
      <c r="I33" s="120"/>
      <c r="J33" s="135"/>
      <c r="K33" s="18"/>
      <c r="L33" s="736" t="str">
        <f t="array" ref="L33">IF(SUM(ABS(M33:Y33))&gt;0,IF(OR($M$8:$Y$8=M33:Y33),"Hide","Show"),"")</f>
        <v/>
      </c>
    </row>
    <row r="34" spans="2:12" x14ac:dyDescent="0.4">
      <c r="B34" s="263"/>
      <c r="C34" s="267"/>
      <c r="D34" s="1165" t="s">
        <v>45</v>
      </c>
      <c r="E34" s="1166"/>
      <c r="F34" s="1167"/>
      <c r="G34" s="288"/>
      <c r="I34" s="120"/>
      <c r="J34" s="135"/>
      <c r="K34" s="18"/>
      <c r="L34" s="736" t="str">
        <f t="array" ref="L34">IF(SUM(ABS(M34:Y34))&gt;0,IF(OR($M$8:$Y$8=M34:Y34),"Hide","Show"),"")</f>
        <v/>
      </c>
    </row>
    <row r="35" spans="2:12" x14ac:dyDescent="0.4">
      <c r="B35" s="268"/>
      <c r="C35" s="263"/>
      <c r="D35" s="269" t="s">
        <v>52</v>
      </c>
      <c r="E35" s="269" t="s">
        <v>53</v>
      </c>
      <c r="F35" s="270" t="s">
        <v>54</v>
      </c>
      <c r="G35" s="288"/>
      <c r="I35" s="120"/>
      <c r="J35" s="135"/>
      <c r="K35" s="18"/>
      <c r="L35" s="736" t="str">
        <f t="array" ref="L35">IF(SUM(ABS(M35:Y35))&gt;0,IF(OR($M$8:$Y$8=M35:Y35),"Hide","Show"),"")</f>
        <v/>
      </c>
    </row>
    <row r="36" spans="2:12" x14ac:dyDescent="0.4">
      <c r="B36" s="263"/>
      <c r="C36" s="264" t="s">
        <v>60</v>
      </c>
      <c r="D36" s="257"/>
      <c r="E36" s="257"/>
      <c r="F36" s="255"/>
      <c r="G36" s="288"/>
      <c r="I36" s="120"/>
      <c r="J36" s="135"/>
      <c r="K36" s="18"/>
      <c r="L36" s="736" t="str">
        <f t="array" ref="L36">IF(SUM(ABS(M36:Y36))&gt;0,IF(OR($M$8:$Y$8=M36:Y36),"Hide","Show"),"")</f>
        <v/>
      </c>
    </row>
    <row r="37" spans="2:12" x14ac:dyDescent="0.4">
      <c r="B37" s="263"/>
      <c r="C37" s="264" t="s">
        <v>61</v>
      </c>
      <c r="D37" s="257"/>
      <c r="E37" s="257"/>
      <c r="F37" s="255"/>
      <c r="G37" s="288"/>
      <c r="I37" s="120"/>
      <c r="J37" s="135"/>
      <c r="K37" s="18"/>
      <c r="L37" s="736" t="str">
        <f t="array" ref="L37">IF(SUM(ABS(M37:Y37))&gt;0,IF(OR($M$8:$Y$8=M37:Y37),"Hide","Show"),"")</f>
        <v/>
      </c>
    </row>
    <row r="38" spans="2:12" x14ac:dyDescent="0.4">
      <c r="B38" s="263"/>
      <c r="C38" s="264" t="s">
        <v>62</v>
      </c>
      <c r="D38" s="257"/>
      <c r="E38" s="257"/>
      <c r="F38" s="255"/>
      <c r="G38" s="288"/>
      <c r="I38" s="120"/>
      <c r="J38" s="135"/>
      <c r="K38" s="18"/>
      <c r="L38" s="736" t="str">
        <f t="array" ref="L38">IF(SUM(ABS(M38:Y38))&gt;0,IF(OR($M$8:$Y$8=M38:Y38),"Hide","Show"),"")</f>
        <v/>
      </c>
    </row>
    <row r="39" spans="2:12" x14ac:dyDescent="0.4">
      <c r="B39" s="263"/>
      <c r="C39" s="264" t="s">
        <v>63</v>
      </c>
      <c r="D39" s="257"/>
      <c r="E39" s="257"/>
      <c r="F39" s="255"/>
      <c r="G39" s="288"/>
      <c r="I39" s="120"/>
      <c r="J39" s="135"/>
      <c r="K39" s="18"/>
      <c r="L39" s="736" t="str">
        <f t="array" ref="L39">IF(SUM(ABS(M39:Y39))&gt;0,IF(OR($M$8:$Y$8=M39:Y39),"Hide","Show"),"")</f>
        <v/>
      </c>
    </row>
    <row r="40" spans="2:12" x14ac:dyDescent="0.4">
      <c r="B40" s="263"/>
      <c r="C40" s="264" t="s">
        <v>64</v>
      </c>
      <c r="D40" s="257"/>
      <c r="E40" s="257"/>
      <c r="F40" s="255"/>
      <c r="G40" s="288"/>
      <c r="I40" s="120"/>
      <c r="J40" s="135"/>
      <c r="K40" s="18"/>
      <c r="L40" s="736" t="str">
        <f t="array" ref="L40">IF(SUM(ABS(M40:Y40))&gt;0,IF(OR($M$8:$Y$8=M40:Y40),"Hide","Show"),"")</f>
        <v/>
      </c>
    </row>
    <row r="41" spans="2:12" x14ac:dyDescent="0.4">
      <c r="B41" s="263"/>
      <c r="C41" s="264" t="s">
        <v>65</v>
      </c>
      <c r="D41" s="257"/>
      <c r="E41" s="257"/>
      <c r="F41" s="255"/>
      <c r="G41" s="288"/>
      <c r="I41" s="120"/>
      <c r="J41" s="135"/>
      <c r="K41" s="18"/>
      <c r="L41" s="736" t="str">
        <f t="array" ref="L41">IF(SUM(ABS(M41:Y41))&gt;0,IF(OR($M$8:$Y$8=M41:Y41),"Hide","Show"),"")</f>
        <v/>
      </c>
    </row>
    <row r="42" spans="2:12" x14ac:dyDescent="0.4">
      <c r="B42" s="263"/>
      <c r="C42" s="264" t="s">
        <v>66</v>
      </c>
      <c r="D42" s="257"/>
      <c r="E42" s="257"/>
      <c r="F42" s="255"/>
      <c r="G42" s="288"/>
      <c r="I42" s="120"/>
      <c r="J42" s="135"/>
      <c r="K42" s="18"/>
      <c r="L42" s="736" t="str">
        <f t="array" ref="L42">IF(SUM(ABS(M42:Y42))&gt;0,IF(OR($M$8:$Y$8=M42:Y42),"Hide","Show"),"")</f>
        <v/>
      </c>
    </row>
    <row r="43" spans="2:12" x14ac:dyDescent="0.4">
      <c r="B43" s="263"/>
      <c r="C43" s="264" t="s">
        <v>67</v>
      </c>
      <c r="D43" s="257"/>
      <c r="E43" s="257"/>
      <c r="F43" s="255"/>
      <c r="G43" s="288"/>
      <c r="I43" s="120"/>
      <c r="J43" s="135"/>
      <c r="K43" s="18"/>
      <c r="L43" s="736" t="str">
        <f t="array" ref="L43">IF(SUM(ABS(M43:Y43))&gt;0,IF(OR($M$8:$Y$8=M43:Y43),"Hide","Show"),"")</f>
        <v/>
      </c>
    </row>
    <row r="44" spans="2:12" x14ac:dyDescent="0.4">
      <c r="B44" s="263"/>
      <c r="C44" s="264" t="s">
        <v>68</v>
      </c>
      <c r="D44" s="257"/>
      <c r="E44" s="257"/>
      <c r="F44" s="255"/>
      <c r="G44" s="288"/>
      <c r="I44" s="120"/>
      <c r="J44" s="135"/>
      <c r="K44" s="18"/>
      <c r="L44" s="736" t="str">
        <f t="array" ref="L44">IF(SUM(ABS(M44:Y44))&gt;0,IF(OR($M$8:$Y$8=M44:Y44),"Hide","Show"),"")</f>
        <v/>
      </c>
    </row>
    <row r="45" spans="2:12" x14ac:dyDescent="0.4">
      <c r="B45" s="263"/>
      <c r="C45" s="264" t="s">
        <v>69</v>
      </c>
      <c r="D45" s="257"/>
      <c r="E45" s="257"/>
      <c r="F45" s="255"/>
      <c r="G45" s="288"/>
      <c r="I45" s="120"/>
      <c r="J45" s="135"/>
      <c r="K45" s="18"/>
      <c r="L45" s="736" t="str">
        <f t="array" ref="L45">IF(SUM(ABS(M45:Y45))&gt;0,IF(OR($M$8:$Y$8=M45:Y45),"Hide","Show"),"")</f>
        <v/>
      </c>
    </row>
    <row r="46" spans="2:12" ht="16" thickBot="1" x14ac:dyDescent="0.45">
      <c r="B46" s="263"/>
      <c r="C46" s="266" t="s">
        <v>70</v>
      </c>
      <c r="D46" s="260"/>
      <c r="E46" s="260"/>
      <c r="F46" s="256"/>
      <c r="G46" s="288"/>
      <c r="I46" s="120"/>
      <c r="J46" s="135"/>
      <c r="K46" s="18"/>
      <c r="L46" s="736" t="str">
        <f t="array" ref="L46">IF(SUM(ABS(M46:Y46))&gt;0,IF(OR($M$8:$Y$8=M46:Y46),"Hide","Show"),"")</f>
        <v/>
      </c>
    </row>
    <row r="47" spans="2:12" ht="16" thickBot="1" x14ac:dyDescent="0.45">
      <c r="B47" s="263"/>
      <c r="C47" s="258"/>
      <c r="D47" s="258"/>
      <c r="E47" s="258"/>
      <c r="F47" s="258"/>
      <c r="G47" s="293"/>
      <c r="I47" s="120"/>
      <c r="J47" s="135"/>
      <c r="K47" s="18"/>
      <c r="L47" s="736" t="str">
        <f t="array" ref="L47">IF(SUM(ABS(M47:Y47))&gt;0,IF(OR($M$8:$Y$8=M47:Y47),"Hide","Show"),"")</f>
        <v/>
      </c>
    </row>
    <row r="48" spans="2:12" ht="16" thickBot="1" x14ac:dyDescent="0.45">
      <c r="B48" s="263"/>
      <c r="C48" s="1118" t="s">
        <v>71</v>
      </c>
      <c r="D48" s="1119"/>
      <c r="E48" s="1119"/>
      <c r="F48" s="1120"/>
      <c r="G48" s="288"/>
      <c r="I48" s="120"/>
      <c r="J48" s="135"/>
      <c r="K48" s="18"/>
      <c r="L48" s="736" t="str">
        <f t="array" ref="L48">IF(SUM(ABS(M48:Y48))&gt;0,IF(OR($M$8:$Y$8=M48:Y48),"Hide","Show"),"")</f>
        <v/>
      </c>
    </row>
    <row r="49" spans="2:12" x14ac:dyDescent="0.4">
      <c r="B49" s="263"/>
      <c r="C49" s="267"/>
      <c r="D49" s="1165" t="s">
        <v>45</v>
      </c>
      <c r="E49" s="1166"/>
      <c r="F49" s="1167"/>
      <c r="G49" s="288"/>
      <c r="I49" s="120"/>
      <c r="J49" s="135"/>
      <c r="K49" s="18"/>
      <c r="L49" s="736" t="str">
        <f t="array" ref="L49">IF(SUM(ABS(M49:Y49))&gt;0,IF(OR($M$8:$Y$8=M49:Y49),"Hide","Show"),"")</f>
        <v/>
      </c>
    </row>
    <row r="50" spans="2:12" x14ac:dyDescent="0.4">
      <c r="B50" s="268"/>
      <c r="C50" s="263"/>
      <c r="D50" s="269" t="s">
        <v>52</v>
      </c>
      <c r="E50" s="269" t="s">
        <v>53</v>
      </c>
      <c r="F50" s="270" t="s">
        <v>54</v>
      </c>
      <c r="G50" s="288"/>
      <c r="I50" s="120"/>
      <c r="J50" s="135"/>
      <c r="K50" s="18"/>
      <c r="L50" s="736" t="str">
        <f t="array" ref="L50">IF(SUM(ABS(M50:Y50))&gt;0,IF(OR($M$8:$Y$8=M50:Y50),"Hide","Show"),"")</f>
        <v/>
      </c>
    </row>
    <row r="51" spans="2:12" x14ac:dyDescent="0.4">
      <c r="B51" s="263"/>
      <c r="C51" s="264" t="s">
        <v>251</v>
      </c>
      <c r="D51" s="257"/>
      <c r="E51" s="257"/>
      <c r="F51" s="255"/>
      <c r="G51" s="288"/>
      <c r="I51" s="120"/>
      <c r="J51" s="135"/>
      <c r="K51" s="18"/>
      <c r="L51" s="736" t="str">
        <f t="array" ref="L51">IF(SUM(ABS(M51:Y51))&gt;0,IF(OR($M$8:$Y$8=M51:Y51),"Hide","Show"),"")</f>
        <v/>
      </c>
    </row>
    <row r="52" spans="2:12" x14ac:dyDescent="0.4">
      <c r="B52" s="263"/>
      <c r="C52" s="264" t="s">
        <v>252</v>
      </c>
      <c r="D52" s="257"/>
      <c r="E52" s="257"/>
      <c r="F52" s="255"/>
      <c r="G52" s="288"/>
      <c r="I52" s="120"/>
      <c r="J52" s="135"/>
      <c r="K52" s="18"/>
      <c r="L52" s="736" t="str">
        <f t="array" ref="L52">IF(SUM(ABS(M52:Y52))&gt;0,IF(OR($M$8:$Y$8=M52:Y52),"Hide","Show"),"")</f>
        <v/>
      </c>
    </row>
    <row r="53" spans="2:12" x14ac:dyDescent="0.4">
      <c r="B53" s="263"/>
      <c r="C53" s="264" t="s">
        <v>74</v>
      </c>
      <c r="D53" s="257"/>
      <c r="E53" s="257"/>
      <c r="F53" s="255"/>
      <c r="G53" s="288"/>
      <c r="I53" s="120"/>
      <c r="J53" s="135"/>
      <c r="K53" s="18"/>
      <c r="L53" s="736" t="str">
        <f t="array" ref="L53">IF(SUM(ABS(M53:Y53))&gt;0,IF(OR($M$8:$Y$8=M53:Y53),"Hide","Show"),"")</f>
        <v/>
      </c>
    </row>
    <row r="54" spans="2:12" x14ac:dyDescent="0.4">
      <c r="B54" s="263"/>
      <c r="C54" s="264" t="s">
        <v>75</v>
      </c>
      <c r="D54" s="257"/>
      <c r="E54" s="257"/>
      <c r="F54" s="255"/>
      <c r="G54" s="288"/>
      <c r="I54" s="120"/>
      <c r="J54" s="135"/>
      <c r="K54" s="18"/>
      <c r="L54" s="736" t="str">
        <f t="array" ref="L54">IF(SUM(ABS(M54:Y54))&gt;0,IF(OR($M$8:$Y$8=M54:Y54),"Hide","Show"),"")</f>
        <v/>
      </c>
    </row>
    <row r="55" spans="2:12" ht="16" thickBot="1" x14ac:dyDescent="0.45">
      <c r="B55" s="263"/>
      <c r="C55" s="272" t="s">
        <v>340</v>
      </c>
      <c r="D55" s="260"/>
      <c r="E55" s="260"/>
      <c r="F55" s="256"/>
      <c r="G55" s="288"/>
      <c r="K55" s="18"/>
      <c r="L55" s="736" t="str">
        <f t="array" ref="L55">IF(SUM(ABS(M55:Y55))&gt;0,IF(OR($M$8:$Y$8=M55:Y55),"Hide","Show"),"")</f>
        <v/>
      </c>
    </row>
    <row r="56" spans="2:12" ht="16" thickBot="1" x14ac:dyDescent="0.45">
      <c r="B56" s="263"/>
      <c r="C56" s="258"/>
      <c r="D56" s="258"/>
      <c r="E56" s="258"/>
      <c r="F56" s="258"/>
      <c r="G56" s="293"/>
      <c r="I56" s="120"/>
      <c r="J56" s="135"/>
      <c r="K56" s="18"/>
      <c r="L56" s="736" t="str">
        <f t="array" ref="L56">IF(SUM(ABS(M56:Y56))&gt;0,IF(OR($M$8:$Y$8=M56:Y56),"Hide","Show"),"")</f>
        <v/>
      </c>
    </row>
    <row r="57" spans="2:12" ht="16" thickBot="1" x14ac:dyDescent="0.45">
      <c r="B57" s="263"/>
      <c r="C57" s="1118" t="s">
        <v>76</v>
      </c>
      <c r="D57" s="1119"/>
      <c r="E57" s="1119"/>
      <c r="F57" s="1120"/>
      <c r="G57" s="288"/>
      <c r="I57" s="120"/>
      <c r="J57" s="135"/>
      <c r="K57" s="18"/>
      <c r="L57" s="736" t="str">
        <f t="array" ref="L57">IF(SUM(ABS(M57:Y57))&gt;0,IF(OR($M$8:$Y$8=M57:Y57),"Hide","Show"),"")</f>
        <v/>
      </c>
    </row>
    <row r="58" spans="2:12" x14ac:dyDescent="0.4">
      <c r="B58" s="263"/>
      <c r="C58" s="267"/>
      <c r="D58" s="1165" t="s">
        <v>45</v>
      </c>
      <c r="E58" s="1166"/>
      <c r="F58" s="1167"/>
      <c r="G58" s="288"/>
      <c r="I58" s="120"/>
      <c r="J58" s="135"/>
      <c r="K58" s="18"/>
      <c r="L58" s="736" t="str">
        <f t="array" ref="L58">IF(SUM(ABS(M58:Y58))&gt;0,IF(OR($M$8:$Y$8=M58:Y58),"Hide","Show"),"")</f>
        <v/>
      </c>
    </row>
    <row r="59" spans="2:12" x14ac:dyDescent="0.4">
      <c r="B59" s="273"/>
      <c r="C59" s="319"/>
      <c r="D59" s="269" t="s">
        <v>52</v>
      </c>
      <c r="E59" s="269" t="s">
        <v>53</v>
      </c>
      <c r="F59" s="270" t="s">
        <v>54</v>
      </c>
      <c r="G59" s="288"/>
      <c r="I59" s="120"/>
      <c r="J59" s="135"/>
      <c r="K59" s="18"/>
      <c r="L59" s="736" t="str">
        <f t="array" ref="L59">IF(SUM(ABS(M59:Y59))&gt;0,IF(OR($M$8:$Y$8=M59:Y59),"Hide","Show"),"")</f>
        <v/>
      </c>
    </row>
    <row r="60" spans="2:12" x14ac:dyDescent="0.4">
      <c r="B60" s="263"/>
      <c r="C60" s="264" t="s">
        <v>77</v>
      </c>
      <c r="D60" s="257"/>
      <c r="E60" s="257"/>
      <c r="F60" s="255"/>
      <c r="G60" s="288"/>
      <c r="I60" s="120"/>
      <c r="J60" s="135"/>
      <c r="K60" s="18"/>
      <c r="L60" s="736" t="str">
        <f t="array" ref="L60">IF(SUM(ABS(M60:Y60))&gt;0,IF(OR($M$8:$Y$8=M60:Y60),"Hide","Show"),"")</f>
        <v/>
      </c>
    </row>
    <row r="61" spans="2:12" x14ac:dyDescent="0.4">
      <c r="B61" s="263"/>
      <c r="C61" s="264" t="s">
        <v>78</v>
      </c>
      <c r="D61" s="257"/>
      <c r="E61" s="257"/>
      <c r="F61" s="255"/>
      <c r="G61" s="288"/>
      <c r="I61" s="120"/>
      <c r="J61" s="135"/>
      <c r="K61" s="18"/>
      <c r="L61" s="736" t="str">
        <f t="array" ref="L61">IF(SUM(ABS(M61:Y61))&gt;0,IF(OR($M$8:$Y$8=M61:Y61),"Hide","Show"),"")</f>
        <v/>
      </c>
    </row>
    <row r="62" spans="2:12" x14ac:dyDescent="0.4">
      <c r="B62" s="263"/>
      <c r="C62" s="264" t="s">
        <v>79</v>
      </c>
      <c r="D62" s="257"/>
      <c r="E62" s="257"/>
      <c r="F62" s="255"/>
      <c r="G62" s="288"/>
      <c r="I62" s="120"/>
      <c r="J62" s="135"/>
      <c r="K62" s="18"/>
      <c r="L62" s="736" t="str">
        <f t="array" ref="L62">IF(SUM(ABS(M62:Y62))&gt;0,IF(OR($M$8:$Y$8=M62:Y62),"Hide","Show"),"")</f>
        <v/>
      </c>
    </row>
    <row r="63" spans="2:12" x14ac:dyDescent="0.4">
      <c r="B63" s="263"/>
      <c r="C63" s="264" t="s">
        <v>80</v>
      </c>
      <c r="D63" s="257"/>
      <c r="E63" s="257"/>
      <c r="F63" s="255"/>
      <c r="G63" s="288"/>
      <c r="I63" s="120"/>
      <c r="J63" s="135"/>
      <c r="K63" s="18"/>
      <c r="L63" s="736" t="str">
        <f t="array" ref="L63">IF(SUM(ABS(M63:Y63))&gt;0,IF(OR($M$8:$Y$8=M63:Y63),"Hide","Show"),"")</f>
        <v/>
      </c>
    </row>
    <row r="64" spans="2:12" x14ac:dyDescent="0.4">
      <c r="B64" s="263"/>
      <c r="C64" s="264" t="s">
        <v>81</v>
      </c>
      <c r="D64" s="257"/>
      <c r="E64" s="257"/>
      <c r="F64" s="255"/>
      <c r="G64" s="288"/>
      <c r="I64" s="120"/>
      <c r="J64" s="135"/>
      <c r="K64" s="18"/>
      <c r="L64" s="736" t="str">
        <f t="array" ref="L64">IF(SUM(ABS(M64:Y64))&gt;0,IF(OR($M$8:$Y$8=M64:Y64),"Hide","Show"),"")</f>
        <v/>
      </c>
    </row>
    <row r="65" spans="2:12" x14ac:dyDescent="0.4">
      <c r="B65" s="263"/>
      <c r="C65" s="264" t="s">
        <v>82</v>
      </c>
      <c r="D65" s="257"/>
      <c r="E65" s="257"/>
      <c r="F65" s="255"/>
      <c r="G65" s="288"/>
      <c r="I65" s="120"/>
      <c r="J65" s="135"/>
      <c r="K65" s="18"/>
      <c r="L65" s="736" t="str">
        <f t="array" ref="L65">IF(SUM(ABS(M65:Y65))&gt;0,IF(OR($M$8:$Y$8=M65:Y65),"Hide","Show"),"")</f>
        <v/>
      </c>
    </row>
    <row r="66" spans="2:12" x14ac:dyDescent="0.4">
      <c r="B66" s="263"/>
      <c r="C66" s="264" t="s">
        <v>83</v>
      </c>
      <c r="D66" s="257"/>
      <c r="E66" s="257"/>
      <c r="F66" s="255"/>
      <c r="G66" s="288"/>
      <c r="I66" s="120"/>
      <c r="J66" s="135"/>
      <c r="K66" s="18"/>
      <c r="L66" s="736" t="str">
        <f t="array" ref="L66">IF(SUM(ABS(M66:Y66))&gt;0,IF(OR($M$8:$Y$8=M66:Y66),"Hide","Show"),"")</f>
        <v/>
      </c>
    </row>
    <row r="67" spans="2:12" ht="16" thickBot="1" x14ac:dyDescent="0.45">
      <c r="B67" s="263"/>
      <c r="C67" s="266" t="s">
        <v>84</v>
      </c>
      <c r="D67" s="260"/>
      <c r="E67" s="260"/>
      <c r="F67" s="256"/>
      <c r="G67" s="288"/>
      <c r="I67" s="120"/>
      <c r="J67" s="135"/>
      <c r="K67" s="18"/>
      <c r="L67" s="736" t="str">
        <f t="array" ref="L67">IF(SUM(ABS(M67:Y67))&gt;0,IF(OR($M$8:$Y$8=M67:Y67),"Hide","Show"),"")</f>
        <v/>
      </c>
    </row>
    <row r="68" spans="2:12" ht="16" thickBot="1" x14ac:dyDescent="0.45">
      <c r="B68" s="263"/>
      <c r="C68" s="258"/>
      <c r="D68" s="258"/>
      <c r="E68" s="258"/>
      <c r="F68" s="281"/>
      <c r="G68" s="293"/>
      <c r="I68" s="120"/>
      <c r="J68" s="135"/>
      <c r="K68" s="18"/>
      <c r="L68" s="736" t="str">
        <f t="array" ref="L68">IF(SUM(ABS(M68:Y68))&gt;0,IF(OR($M$8:$Y$8=M68:Y68),"Hide","Show"),"")</f>
        <v/>
      </c>
    </row>
    <row r="69" spans="2:12" ht="16" thickBot="1" x14ac:dyDescent="0.45">
      <c r="B69" s="263"/>
      <c r="C69" s="1118" t="s">
        <v>185</v>
      </c>
      <c r="D69" s="1119"/>
      <c r="E69" s="1119"/>
      <c r="F69" s="1120"/>
      <c r="G69" s="288"/>
      <c r="I69" s="120"/>
      <c r="J69" s="135"/>
      <c r="K69" s="18"/>
      <c r="L69" s="736" t="str">
        <f t="array" ref="L69">IF(SUM(ABS(M69:Y69))&gt;0,IF(OR($M$8:$Y$8=M69:Y69),"Hide","Show"),"")</f>
        <v/>
      </c>
    </row>
    <row r="70" spans="2:12" x14ac:dyDescent="0.4">
      <c r="B70" s="268"/>
      <c r="C70" s="267"/>
      <c r="D70" s="1165" t="s">
        <v>45</v>
      </c>
      <c r="E70" s="1166"/>
      <c r="F70" s="1167"/>
      <c r="G70" s="293"/>
      <c r="I70" s="120"/>
      <c r="J70" s="135"/>
      <c r="K70" s="18"/>
      <c r="L70" s="736" t="str">
        <f t="array" ref="L70">IF(SUM(ABS(M70:Y70))&gt;0,IF(OR($M$8:$Y$8=M70:Y70),"Hide","Show"),"")</f>
        <v/>
      </c>
    </row>
    <row r="71" spans="2:12" x14ac:dyDescent="0.4">
      <c r="B71" s="263"/>
      <c r="C71" s="264" t="s">
        <v>184</v>
      </c>
      <c r="D71" s="1112"/>
      <c r="E71" s="1112"/>
      <c r="F71" s="1113"/>
      <c r="G71" s="293"/>
      <c r="I71" s="120"/>
      <c r="J71" s="135"/>
      <c r="K71" s="18"/>
      <c r="L71" s="736" t="str">
        <f t="array" ref="L71">IF(SUM(ABS(M71:Y71))&gt;0,IF(OR($M$8:$Y$8=M71:Y71),"Hide","Show"),"")</f>
        <v/>
      </c>
    </row>
    <row r="72" spans="2:12" x14ac:dyDescent="0.4">
      <c r="B72" s="263"/>
      <c r="C72" s="264" t="s">
        <v>253</v>
      </c>
      <c r="D72" s="1112"/>
      <c r="E72" s="1112"/>
      <c r="F72" s="1113"/>
      <c r="G72" s="293"/>
      <c r="I72" s="120"/>
      <c r="J72" s="135"/>
      <c r="K72" s="18"/>
      <c r="L72" s="736" t="str">
        <f t="array" ref="L72">IF(SUM(ABS(M72:Y72))&gt;0,IF(OR($M$8:$Y$8=M72:Y72),"Hide","Show"),"")</f>
        <v/>
      </c>
    </row>
    <row r="73" spans="2:12" ht="16" thickBot="1" x14ac:dyDescent="0.45">
      <c r="B73" s="263"/>
      <c r="C73" s="266" t="s">
        <v>569</v>
      </c>
      <c r="D73" s="1114" t="str">
        <f>IF(D71+D72=0,"",D71+D72)</f>
        <v/>
      </c>
      <c r="E73" s="1114"/>
      <c r="F73" s="1115"/>
      <c r="G73" s="293"/>
      <c r="I73" s="126"/>
      <c r="J73" s="136"/>
      <c r="K73" s="18"/>
      <c r="L73" s="736" t="str">
        <f t="array" ref="L73">IF(SUM(ABS(M73:Y73))&gt;0,IF(OR($M$8:$Y$8=M73:Y73),"Hide","Show"),"")</f>
        <v/>
      </c>
    </row>
    <row r="74" spans="2:12" ht="16" thickBot="1" x14ac:dyDescent="0.45">
      <c r="B74" s="276"/>
      <c r="C74" s="261"/>
      <c r="D74" s="261"/>
      <c r="E74" s="261"/>
      <c r="F74" s="261"/>
      <c r="G74" s="298"/>
      <c r="I74" s="127"/>
      <c r="J74" s="135"/>
      <c r="K74" s="18"/>
      <c r="L74" s="736" t="str">
        <f t="array" ref="L74">IF(SUM(ABS(M74:Y74))&gt;0,IF(OR($M$8:$Y$8=M74:Y74),"Hide","Show"),"")</f>
        <v/>
      </c>
    </row>
    <row r="75" spans="2:12" ht="16" thickBot="1" x14ac:dyDescent="0.45">
      <c r="B75" s="258"/>
      <c r="C75" s="258"/>
      <c r="D75" s="258"/>
      <c r="E75" s="258"/>
      <c r="F75" s="258"/>
      <c r="G75" s="301"/>
      <c r="I75" s="127"/>
      <c r="J75" s="135"/>
      <c r="K75" s="18"/>
      <c r="L75" s="736" t="str">
        <f t="array" ref="L75">IF(SUM(ABS(M75:Y75))&gt;0,IF(OR($M$8:$Y$8=M75:Y75),"Hide","Show"),"")</f>
        <v/>
      </c>
    </row>
    <row r="76" spans="2:12" ht="17.5" thickBot="1" x14ac:dyDescent="0.5">
      <c r="B76" s="737" t="e">
        <f ca="1">IF($F$6&lt;&gt;"-","'"&amp;$F$6&amp;" Test' Data to be recorded", "Test Not Applicable")</f>
        <v>#N/A</v>
      </c>
      <c r="C76" s="738"/>
      <c r="D76" s="738"/>
      <c r="E76" s="738"/>
      <c r="F76" s="738"/>
      <c r="G76" s="739"/>
      <c r="I76" s="127"/>
      <c r="J76" s="135"/>
      <c r="K76" s="18"/>
      <c r="L76" s="736" t="str">
        <f t="array" ref="L76">IF(SUM(ABS(M76:Y76))&gt;0,IF(OR($M$8:$Y$8=M76:Y76),"Hide","Show"),"")</f>
        <v/>
      </c>
    </row>
    <row r="77" spans="2:12" ht="16" thickBot="1" x14ac:dyDescent="0.45">
      <c r="B77" s="268"/>
      <c r="C77" s="258"/>
      <c r="D77" s="258"/>
      <c r="E77" s="258"/>
      <c r="F77" s="258"/>
      <c r="G77" s="287"/>
      <c r="K77" s="18"/>
      <c r="L77" s="736" t="str">
        <f t="array" ref="L77">IF(SUM(ABS(M77:Y77))&gt;0,IF(OR($M$8:$Y$8=M77:Y77),"Hide","Show"),"")</f>
        <v/>
      </c>
    </row>
    <row r="78" spans="2:12" ht="16" thickBot="1" x14ac:dyDescent="0.45">
      <c r="B78" s="263"/>
      <c r="C78" s="1118" t="s">
        <v>51</v>
      </c>
      <c r="D78" s="1119"/>
      <c r="E78" s="1119"/>
      <c r="F78" s="1120"/>
      <c r="G78" s="288"/>
      <c r="K78" s="18"/>
      <c r="L78" s="736" t="str">
        <f t="array" ref="L78">IF(SUM(ABS(M78:Y78))&gt;0,IF(OR($M$8:$Y$8=M78:Y78),"Hide","Show"),"")</f>
        <v/>
      </c>
    </row>
    <row r="79" spans="2:12" x14ac:dyDescent="0.4">
      <c r="B79" s="263"/>
      <c r="C79" s="267"/>
      <c r="D79" s="1165" t="s">
        <v>45</v>
      </c>
      <c r="E79" s="1166"/>
      <c r="F79" s="1167"/>
      <c r="G79" s="288"/>
      <c r="K79" s="18"/>
      <c r="L79" s="736" t="str">
        <f t="array" ref="L79">IF(SUM(ABS(M79:Y79))&gt;0,IF(OR($M$8:$Y$8=M79:Y79),"Hide","Show"),"")</f>
        <v/>
      </c>
    </row>
    <row r="80" spans="2:12" x14ac:dyDescent="0.4">
      <c r="B80" s="268"/>
      <c r="C80" s="263"/>
      <c r="D80" s="269" t="s">
        <v>52</v>
      </c>
      <c r="E80" s="269" t="s">
        <v>53</v>
      </c>
      <c r="F80" s="270" t="s">
        <v>54</v>
      </c>
      <c r="G80" s="288"/>
      <c r="K80" s="18"/>
      <c r="L80" s="736" t="str">
        <f t="array" ref="L80">IF(SUM(ABS(M80:Y80))&gt;0,IF(OR($M$8:$Y$8=M80:Y80),"Hide","Show"),"")</f>
        <v/>
      </c>
    </row>
    <row r="81" spans="2:12" x14ac:dyDescent="0.4">
      <c r="B81" s="263"/>
      <c r="C81" s="264" t="s">
        <v>344</v>
      </c>
      <c r="D81" s="303"/>
      <c r="E81" s="320"/>
      <c r="F81" s="255"/>
      <c r="G81" s="288"/>
      <c r="K81" s="18"/>
      <c r="L81" s="736" t="str">
        <f t="array" ref="L81">IF(SUM(ABS(M81:Y81))&gt;0,IF(OR($M$8:$Y$8=M81:Y81),"Hide","Show"),"")</f>
        <v/>
      </c>
    </row>
    <row r="82" spans="2:12" x14ac:dyDescent="0.4">
      <c r="B82" s="263"/>
      <c r="C82" s="264" t="s">
        <v>345</v>
      </c>
      <c r="D82" s="257"/>
      <c r="E82" s="257"/>
      <c r="F82" s="255"/>
      <c r="G82" s="288"/>
      <c r="K82" s="18"/>
      <c r="L82" s="736" t="str">
        <f t="array" ref="L82">IF(SUM(ABS(M82:Y82))&gt;0,IF(OR($M$8:$Y$8=M82:Y82),"Hide","Show"),"")</f>
        <v/>
      </c>
    </row>
    <row r="83" spans="2:12" x14ac:dyDescent="0.4">
      <c r="B83" s="263"/>
      <c r="C83" s="264" t="s">
        <v>55</v>
      </c>
      <c r="D83" s="257"/>
      <c r="E83" s="257"/>
      <c r="F83" s="255"/>
      <c r="G83" s="288"/>
      <c r="K83" s="18"/>
      <c r="L83" s="736" t="str">
        <f t="array" ref="L83">IF(SUM(ABS(M83:Y83))&gt;0,IF(OR($M$8:$Y$8=M83:Y83),"Hide","Show"),"")</f>
        <v/>
      </c>
    </row>
    <row r="84" spans="2:12" x14ac:dyDescent="0.4">
      <c r="B84" s="263"/>
      <c r="C84" s="264" t="s">
        <v>56</v>
      </c>
      <c r="D84" s="257"/>
      <c r="E84" s="257"/>
      <c r="F84" s="255"/>
      <c r="G84" s="288"/>
      <c r="K84" s="18"/>
      <c r="L84" s="736" t="str">
        <f t="array" ref="L84">IF(SUM(ABS(M84:Y84))&gt;0,IF(OR($M$8:$Y$8=M84:Y84),"Hide","Show"),"")</f>
        <v/>
      </c>
    </row>
    <row r="85" spans="2:12" x14ac:dyDescent="0.4">
      <c r="B85" s="263"/>
      <c r="C85" s="264" t="s">
        <v>346</v>
      </c>
      <c r="D85" s="257"/>
      <c r="E85" s="258"/>
      <c r="F85" s="259"/>
      <c r="G85" s="288"/>
      <c r="I85" s="120"/>
      <c r="J85" s="135"/>
      <c r="K85" s="18"/>
      <c r="L85" s="736" t="str">
        <f t="array" ref="L85">IF(SUM(ABS(M85:Y85))&gt;0,IF(OR($M$8:$Y$8=M85:Y85),"Hide","Show"),"")</f>
        <v/>
      </c>
    </row>
    <row r="86" spans="2:12" ht="16" thickBot="1" x14ac:dyDescent="0.45">
      <c r="B86" s="263"/>
      <c r="C86" s="266" t="s">
        <v>352</v>
      </c>
      <c r="D86" s="260"/>
      <c r="E86" s="261"/>
      <c r="F86" s="262"/>
      <c r="G86" s="288"/>
      <c r="K86" s="18"/>
      <c r="L86" s="736" t="str">
        <f t="array" ref="L86">IF(SUM(ABS(M86:Y86))&gt;0,IF(OR($M$8:$Y$8=M86:Y86),"Hide","Show"),"")</f>
        <v/>
      </c>
    </row>
    <row r="87" spans="2:12" ht="16" thickBot="1" x14ac:dyDescent="0.45">
      <c r="B87" s="263"/>
      <c r="C87" s="279"/>
      <c r="D87" s="258"/>
      <c r="E87" s="258"/>
      <c r="F87" s="258"/>
      <c r="G87" s="293"/>
      <c r="K87" s="18"/>
      <c r="L87" s="736" t="str">
        <f t="array" ref="L87">IF(SUM(ABS(M87:Y87))&gt;0,IF(OR($M$8:$Y$8=M87:Y87),"Hide","Show"),"")</f>
        <v/>
      </c>
    </row>
    <row r="88" spans="2:12" ht="16" thickBot="1" x14ac:dyDescent="0.45">
      <c r="B88" s="263"/>
      <c r="C88" s="1118" t="s">
        <v>57</v>
      </c>
      <c r="D88" s="1119"/>
      <c r="E88" s="1119"/>
      <c r="F88" s="1120"/>
      <c r="G88" s="288"/>
      <c r="K88" s="18"/>
      <c r="L88" s="736" t="str">
        <f t="array" ref="L88">IF(SUM(ABS(M88:Y88))&gt;0,IF(OR($M$8:$Y$8=M88:Y88),"Hide","Show"),"")</f>
        <v/>
      </c>
    </row>
    <row r="89" spans="2:12" x14ac:dyDescent="0.4">
      <c r="B89" s="263"/>
      <c r="C89" s="294"/>
      <c r="D89" s="1165" t="s">
        <v>45</v>
      </c>
      <c r="E89" s="1166"/>
      <c r="F89" s="1167"/>
      <c r="G89" s="288"/>
      <c r="K89" s="18"/>
      <c r="L89" s="736" t="str">
        <f t="array" ref="L89">IF(SUM(ABS(M89:Y89))&gt;0,IF(OR($M$8:$Y$8=M89:Y89),"Hide","Show"),"")</f>
        <v/>
      </c>
    </row>
    <row r="90" spans="2:12" x14ac:dyDescent="0.4">
      <c r="B90" s="268"/>
      <c r="C90" s="280"/>
      <c r="D90" s="269" t="s">
        <v>52</v>
      </c>
      <c r="E90" s="269" t="s">
        <v>53</v>
      </c>
      <c r="F90" s="270" t="s">
        <v>54</v>
      </c>
      <c r="G90" s="288"/>
      <c r="K90" s="18"/>
      <c r="L90" s="736" t="str">
        <f t="array" ref="L90">IF(SUM(ABS(M90:Y90))&gt;0,IF(OR($M$8:$Y$8=M90:Y90),"Hide","Show"),"")</f>
        <v/>
      </c>
    </row>
    <row r="91" spans="2:12" x14ac:dyDescent="0.4">
      <c r="B91" s="263"/>
      <c r="C91" s="264" t="s">
        <v>58</v>
      </c>
      <c r="D91" s="257"/>
      <c r="E91" s="257"/>
      <c r="F91" s="255"/>
      <c r="G91" s="288"/>
      <c r="K91" s="18"/>
      <c r="L91" s="736" t="str">
        <f t="array" ref="L91">IF(SUM(ABS(M91:Y91))&gt;0,IF(OR($M$8:$Y$8=M91:Y91),"Hide","Show"),"")</f>
        <v/>
      </c>
    </row>
    <row r="92" spans="2:12" x14ac:dyDescent="0.4">
      <c r="B92" s="263"/>
      <c r="C92" s="264" t="s">
        <v>468</v>
      </c>
      <c r="D92" s="257"/>
      <c r="E92" s="257"/>
      <c r="F92" s="255"/>
      <c r="G92" s="288"/>
      <c r="K92" s="18"/>
      <c r="L92" s="736" t="str">
        <f t="array" ref="L92">IF(SUM(ABS(M92:Y92))&gt;0,IF(OR($M$8:$Y$8=M92:Y92),"Hide","Show"),"")</f>
        <v/>
      </c>
    </row>
    <row r="93" spans="2:12" x14ac:dyDescent="0.4">
      <c r="B93" s="263"/>
      <c r="C93" s="264" t="s">
        <v>469</v>
      </c>
      <c r="D93" s="257"/>
      <c r="E93" s="257"/>
      <c r="F93" s="255"/>
      <c r="G93" s="288"/>
      <c r="K93" s="18"/>
      <c r="L93" s="736" t="str">
        <f t="array" ref="L93">IF(SUM(ABS(M93:Y93))&gt;0,IF(OR($M$8:$Y$8=M93:Y93),"Hide","Show"),"")</f>
        <v/>
      </c>
    </row>
    <row r="94" spans="2:12" x14ac:dyDescent="0.4">
      <c r="B94" s="263"/>
      <c r="C94" s="264" t="s">
        <v>337</v>
      </c>
      <c r="D94" s="257"/>
      <c r="E94" s="257"/>
      <c r="F94" s="255"/>
      <c r="G94" s="288"/>
      <c r="K94" s="18"/>
      <c r="L94" s="736" t="str">
        <f t="array" ref="L94">IF(SUM(ABS(M94:Y94))&gt;0,IF(OR($M$8:$Y$8=M94:Y94),"Hide","Show"),"")</f>
        <v/>
      </c>
    </row>
    <row r="95" spans="2:12" ht="16" thickBot="1" x14ac:dyDescent="0.45">
      <c r="B95" s="263"/>
      <c r="C95" s="266" t="s">
        <v>339</v>
      </c>
      <c r="D95" s="260"/>
      <c r="E95" s="260"/>
      <c r="F95" s="256"/>
      <c r="G95" s="288"/>
      <c r="K95" s="18"/>
      <c r="L95" s="736" t="str">
        <f t="array" ref="L95">IF(SUM(ABS(M95:Y95))&gt;0,IF(OR($M$8:$Y$8=M95:Y95),"Hide","Show"),"")</f>
        <v/>
      </c>
    </row>
    <row r="96" spans="2:12" ht="16" thickBot="1" x14ac:dyDescent="0.45">
      <c r="B96" s="263"/>
      <c r="C96" s="258"/>
      <c r="D96" s="258"/>
      <c r="E96" s="258"/>
      <c r="F96" s="258"/>
      <c r="G96" s="293"/>
      <c r="K96" s="18"/>
      <c r="L96" s="736" t="str">
        <f t="array" ref="L96">IF(SUM(ABS(M96:Y96))&gt;0,IF(OR($M$8:$Y$8=M96:Y96),"Hide","Show"),"")</f>
        <v/>
      </c>
    </row>
    <row r="97" spans="2:12" ht="16" thickBot="1" x14ac:dyDescent="0.45">
      <c r="B97" s="263"/>
      <c r="C97" s="1118" t="s">
        <v>59</v>
      </c>
      <c r="D97" s="1119"/>
      <c r="E97" s="1119"/>
      <c r="F97" s="1120"/>
      <c r="G97" s="288"/>
      <c r="K97" s="18"/>
      <c r="L97" s="736" t="str">
        <f t="array" ref="L97">IF(SUM(ABS(M97:Y97))&gt;0,IF(OR($M$8:$Y$8=M97:Y97),"Hide","Show"),"")</f>
        <v/>
      </c>
    </row>
    <row r="98" spans="2:12" x14ac:dyDescent="0.4">
      <c r="B98" s="263"/>
      <c r="C98" s="267"/>
      <c r="D98" s="1165" t="s">
        <v>45</v>
      </c>
      <c r="E98" s="1166"/>
      <c r="F98" s="1167"/>
      <c r="G98" s="288"/>
      <c r="K98" s="18"/>
      <c r="L98" s="736" t="str">
        <f t="array" ref="L98">IF(SUM(ABS(M98:Y98))&gt;0,IF(OR($M$8:$Y$8=M98:Y98),"Hide","Show"),"")</f>
        <v/>
      </c>
    </row>
    <row r="99" spans="2:12" x14ac:dyDescent="0.4">
      <c r="B99" s="268"/>
      <c r="C99" s="263"/>
      <c r="D99" s="269" t="s">
        <v>52</v>
      </c>
      <c r="E99" s="269" t="s">
        <v>53</v>
      </c>
      <c r="F99" s="270" t="s">
        <v>54</v>
      </c>
      <c r="G99" s="288"/>
      <c r="K99" s="18"/>
      <c r="L99" s="736" t="str">
        <f t="array" ref="L99">IF(SUM(ABS(M99:Y99))&gt;0,IF(OR($M$8:$Y$8=M99:Y99),"Hide","Show"),"")</f>
        <v/>
      </c>
    </row>
    <row r="100" spans="2:12" x14ac:dyDescent="0.4">
      <c r="B100" s="263"/>
      <c r="C100" s="264" t="s">
        <v>60</v>
      </c>
      <c r="D100" s="257"/>
      <c r="E100" s="257"/>
      <c r="F100" s="255"/>
      <c r="G100" s="288"/>
      <c r="K100" s="18"/>
      <c r="L100" s="736" t="str">
        <f t="array" ref="L100">IF(SUM(ABS(M100:Y100))&gt;0,IF(OR($M$8:$Y$8=M100:Y100),"Hide","Show"),"")</f>
        <v/>
      </c>
    </row>
    <row r="101" spans="2:12" x14ac:dyDescent="0.4">
      <c r="B101" s="263"/>
      <c r="C101" s="264" t="s">
        <v>61</v>
      </c>
      <c r="D101" s="257"/>
      <c r="E101" s="257"/>
      <c r="F101" s="255"/>
      <c r="G101" s="288"/>
      <c r="K101" s="18"/>
      <c r="L101" s="736" t="str">
        <f t="array" ref="L101">IF(SUM(ABS(M101:Y101))&gt;0,IF(OR($M$8:$Y$8=M101:Y101),"Hide","Show"),"")</f>
        <v/>
      </c>
    </row>
    <row r="102" spans="2:12" x14ac:dyDescent="0.4">
      <c r="B102" s="263"/>
      <c r="C102" s="264" t="s">
        <v>62</v>
      </c>
      <c r="D102" s="257"/>
      <c r="E102" s="257"/>
      <c r="F102" s="255"/>
      <c r="G102" s="288"/>
      <c r="K102" s="18"/>
      <c r="L102" s="736" t="str">
        <f t="array" ref="L102">IF(SUM(ABS(M102:Y102))&gt;0,IF(OR($M$8:$Y$8=M102:Y102),"Hide","Show"),"")</f>
        <v/>
      </c>
    </row>
    <row r="103" spans="2:12" x14ac:dyDescent="0.4">
      <c r="B103" s="263"/>
      <c r="C103" s="264" t="s">
        <v>63</v>
      </c>
      <c r="D103" s="257"/>
      <c r="E103" s="257"/>
      <c r="F103" s="255"/>
      <c r="G103" s="288"/>
      <c r="K103" s="18"/>
      <c r="L103" s="736" t="str">
        <f t="array" ref="L103">IF(SUM(ABS(M103:Y103))&gt;0,IF(OR($M$8:$Y$8=M103:Y103),"Hide","Show"),"")</f>
        <v/>
      </c>
    </row>
    <row r="104" spans="2:12" x14ac:dyDescent="0.4">
      <c r="B104" s="263"/>
      <c r="C104" s="264" t="s">
        <v>64</v>
      </c>
      <c r="D104" s="257"/>
      <c r="E104" s="257"/>
      <c r="F104" s="255"/>
      <c r="G104" s="288"/>
      <c r="K104" s="18"/>
      <c r="L104" s="736" t="str">
        <f t="array" ref="L104">IF(SUM(ABS(M104:Y104))&gt;0,IF(OR($M$8:$Y$8=M104:Y104),"Hide","Show"),"")</f>
        <v/>
      </c>
    </row>
    <row r="105" spans="2:12" x14ac:dyDescent="0.4">
      <c r="B105" s="263"/>
      <c r="C105" s="264" t="s">
        <v>65</v>
      </c>
      <c r="D105" s="257"/>
      <c r="E105" s="257"/>
      <c r="F105" s="255"/>
      <c r="G105" s="288"/>
      <c r="K105" s="18"/>
      <c r="L105" s="736" t="str">
        <f t="array" ref="L105">IF(SUM(ABS(M105:Y105))&gt;0,IF(OR($M$8:$Y$8=M105:Y105),"Hide","Show"),"")</f>
        <v/>
      </c>
    </row>
    <row r="106" spans="2:12" x14ac:dyDescent="0.4">
      <c r="B106" s="263"/>
      <c r="C106" s="264" t="s">
        <v>66</v>
      </c>
      <c r="D106" s="257"/>
      <c r="E106" s="257"/>
      <c r="F106" s="255"/>
      <c r="G106" s="288"/>
      <c r="K106" s="18"/>
      <c r="L106" s="736" t="str">
        <f t="array" ref="L106">IF(SUM(ABS(M106:Y106))&gt;0,IF(OR($M$8:$Y$8=M106:Y106),"Hide","Show"),"")</f>
        <v/>
      </c>
    </row>
    <row r="107" spans="2:12" x14ac:dyDescent="0.4">
      <c r="B107" s="263"/>
      <c r="C107" s="264" t="s">
        <v>67</v>
      </c>
      <c r="D107" s="257"/>
      <c r="E107" s="257"/>
      <c r="F107" s="255"/>
      <c r="G107" s="288"/>
      <c r="K107" s="18"/>
      <c r="L107" s="736" t="str">
        <f t="array" ref="L107">IF(SUM(ABS(M107:Y107))&gt;0,IF(OR($M$8:$Y$8=M107:Y107),"Hide","Show"),"")</f>
        <v/>
      </c>
    </row>
    <row r="108" spans="2:12" x14ac:dyDescent="0.4">
      <c r="B108" s="263"/>
      <c r="C108" s="264" t="s">
        <v>68</v>
      </c>
      <c r="D108" s="257"/>
      <c r="E108" s="257"/>
      <c r="F108" s="255"/>
      <c r="G108" s="288"/>
      <c r="K108" s="18"/>
      <c r="L108" s="736" t="str">
        <f t="array" ref="L108">IF(SUM(ABS(M108:Y108))&gt;0,IF(OR($M$8:$Y$8=M108:Y108),"Hide","Show"),"")</f>
        <v/>
      </c>
    </row>
    <row r="109" spans="2:12" x14ac:dyDescent="0.4">
      <c r="B109" s="263"/>
      <c r="C109" s="264" t="s">
        <v>69</v>
      </c>
      <c r="D109" s="257"/>
      <c r="E109" s="257"/>
      <c r="F109" s="255"/>
      <c r="G109" s="288"/>
      <c r="K109" s="18"/>
      <c r="L109" s="736" t="str">
        <f t="array" ref="L109">IF(SUM(ABS(M109:Y109))&gt;0,IF(OR($M$8:$Y$8=M109:Y109),"Hide","Show"),"")</f>
        <v/>
      </c>
    </row>
    <row r="110" spans="2:12" ht="16" thickBot="1" x14ac:dyDescent="0.45">
      <c r="B110" s="263"/>
      <c r="C110" s="266" t="s">
        <v>70</v>
      </c>
      <c r="D110" s="260"/>
      <c r="E110" s="260"/>
      <c r="F110" s="256"/>
      <c r="G110" s="288"/>
      <c r="K110" s="18"/>
      <c r="L110" s="736" t="str">
        <f t="array" ref="L110">IF(SUM(ABS(M110:Y110))&gt;0,IF(OR($M$8:$Y$8=M110:Y110),"Hide","Show"),"")</f>
        <v/>
      </c>
    </row>
    <row r="111" spans="2:12" ht="16" thickBot="1" x14ac:dyDescent="0.45">
      <c r="B111" s="263"/>
      <c r="C111" s="258"/>
      <c r="D111" s="258"/>
      <c r="E111" s="258"/>
      <c r="F111" s="258"/>
      <c r="G111" s="293"/>
      <c r="K111" s="18"/>
      <c r="L111" s="736" t="str">
        <f t="array" ref="L111">IF(SUM(ABS(M111:Y111))&gt;0,IF(OR($M$8:$Y$8=M111:Y111),"Hide","Show"),"")</f>
        <v/>
      </c>
    </row>
    <row r="112" spans="2:12" ht="16" thickBot="1" x14ac:dyDescent="0.45">
      <c r="B112" s="263"/>
      <c r="C112" s="1118" t="s">
        <v>71</v>
      </c>
      <c r="D112" s="1119"/>
      <c r="E112" s="1119"/>
      <c r="F112" s="1120"/>
      <c r="G112" s="288"/>
      <c r="K112" s="18"/>
      <c r="L112" s="736" t="str">
        <f t="array" ref="L112">IF(SUM(ABS(M112:Y112))&gt;0,IF(OR($M$8:$Y$8=M112:Y112),"Hide","Show"),"")</f>
        <v/>
      </c>
    </row>
    <row r="113" spans="2:12" x14ac:dyDescent="0.4">
      <c r="B113" s="263"/>
      <c r="C113" s="267"/>
      <c r="D113" s="1165" t="s">
        <v>45</v>
      </c>
      <c r="E113" s="1166"/>
      <c r="F113" s="1167"/>
      <c r="G113" s="288"/>
      <c r="K113" s="18"/>
      <c r="L113" s="736" t="str">
        <f t="array" ref="L113">IF(SUM(ABS(M113:Y113))&gt;0,IF(OR($M$8:$Y$8=M113:Y113),"Hide","Show"),"")</f>
        <v/>
      </c>
    </row>
    <row r="114" spans="2:12" x14ac:dyDescent="0.4">
      <c r="B114" s="268"/>
      <c r="C114" s="263"/>
      <c r="D114" s="269" t="s">
        <v>52</v>
      </c>
      <c r="E114" s="269" t="s">
        <v>53</v>
      </c>
      <c r="F114" s="270" t="s">
        <v>54</v>
      </c>
      <c r="G114" s="288"/>
      <c r="K114" s="18"/>
      <c r="L114" s="736" t="str">
        <f t="array" ref="L114">IF(SUM(ABS(M114:Y114))&gt;0,IF(OR($M$8:$Y$8=M114:Y114),"Hide","Show"),"")</f>
        <v/>
      </c>
    </row>
    <row r="115" spans="2:12" x14ac:dyDescent="0.4">
      <c r="B115" s="263"/>
      <c r="C115" s="264" t="s">
        <v>72</v>
      </c>
      <c r="D115" s="257"/>
      <c r="E115" s="257"/>
      <c r="F115" s="255"/>
      <c r="G115" s="288"/>
      <c r="K115" s="18"/>
      <c r="L115" s="736" t="str">
        <f t="array" ref="L115">IF(SUM(ABS(M115:Y115))&gt;0,IF(OR($M$8:$Y$8=M115:Y115),"Hide","Show"),"")</f>
        <v/>
      </c>
    </row>
    <row r="116" spans="2:12" x14ac:dyDescent="0.4">
      <c r="B116" s="263"/>
      <c r="C116" s="264" t="s">
        <v>73</v>
      </c>
      <c r="D116" s="257"/>
      <c r="E116" s="257"/>
      <c r="F116" s="255"/>
      <c r="G116" s="288"/>
      <c r="K116" s="18"/>
      <c r="L116" s="736" t="str">
        <f t="array" ref="L116">IF(SUM(ABS(M116:Y116))&gt;0,IF(OR($M$8:$Y$8=M116:Y116),"Hide","Show"),"")</f>
        <v/>
      </c>
    </row>
    <row r="117" spans="2:12" x14ac:dyDescent="0.4">
      <c r="B117" s="263"/>
      <c r="C117" s="264" t="s">
        <v>74</v>
      </c>
      <c r="D117" s="257"/>
      <c r="E117" s="257"/>
      <c r="F117" s="255"/>
      <c r="G117" s="288"/>
      <c r="K117" s="18"/>
      <c r="L117" s="736" t="str">
        <f t="array" ref="L117">IF(SUM(ABS(M117:Y117))&gt;0,IF(OR($M$8:$Y$8=M117:Y117),"Hide","Show"),"")</f>
        <v/>
      </c>
    </row>
    <row r="118" spans="2:12" x14ac:dyDescent="0.4">
      <c r="B118" s="263"/>
      <c r="C118" s="264" t="s">
        <v>75</v>
      </c>
      <c r="D118" s="257"/>
      <c r="E118" s="257"/>
      <c r="F118" s="255"/>
      <c r="G118" s="288"/>
      <c r="K118" s="18"/>
      <c r="L118" s="736" t="str">
        <f t="array" ref="L118">IF(SUM(ABS(M118:Y118))&gt;0,IF(OR($M$8:$Y$8=M118:Y118),"Hide","Show"),"")</f>
        <v/>
      </c>
    </row>
    <row r="119" spans="2:12" ht="16" thickBot="1" x14ac:dyDescent="0.45">
      <c r="B119" s="263"/>
      <c r="C119" s="272" t="s">
        <v>340</v>
      </c>
      <c r="D119" s="260"/>
      <c r="E119" s="260"/>
      <c r="F119" s="256"/>
      <c r="G119" s="288"/>
      <c r="K119" s="18"/>
      <c r="L119" s="736" t="str">
        <f t="array" ref="L119">IF(SUM(ABS(M119:Y119))&gt;0,IF(OR($M$8:$Y$8=M119:Y119),"Hide","Show"),"")</f>
        <v/>
      </c>
    </row>
    <row r="120" spans="2:12" ht="16" thickBot="1" x14ac:dyDescent="0.45">
      <c r="B120" s="263"/>
      <c r="C120" s="258"/>
      <c r="D120" s="258"/>
      <c r="E120" s="258"/>
      <c r="F120" s="258"/>
      <c r="G120" s="293"/>
      <c r="K120" s="18"/>
      <c r="L120" s="736" t="str">
        <f t="array" ref="L120">IF(SUM(ABS(M120:Y120))&gt;0,IF(OR($M$8:$Y$8=M120:Y120),"Hide","Show"),"")</f>
        <v/>
      </c>
    </row>
    <row r="121" spans="2:12" ht="16" thickBot="1" x14ac:dyDescent="0.45">
      <c r="B121" s="263"/>
      <c r="C121" s="1118" t="s">
        <v>76</v>
      </c>
      <c r="D121" s="1119"/>
      <c r="E121" s="1119"/>
      <c r="F121" s="1120"/>
      <c r="G121" s="288"/>
      <c r="K121" s="18"/>
      <c r="L121" s="736" t="str">
        <f t="array" ref="L121">IF(SUM(ABS(M121:Y121))&gt;0,IF(OR($M$8:$Y$8=M121:Y121),"Hide","Show"),"")</f>
        <v/>
      </c>
    </row>
    <row r="122" spans="2:12" x14ac:dyDescent="0.4">
      <c r="B122" s="263"/>
      <c r="C122" s="267"/>
      <c r="D122" s="1165" t="s">
        <v>45</v>
      </c>
      <c r="E122" s="1166"/>
      <c r="F122" s="1167"/>
      <c r="G122" s="288"/>
      <c r="K122" s="18"/>
      <c r="L122" s="736" t="str">
        <f t="array" ref="L122">IF(SUM(ABS(M122:Y122))&gt;0,IF(OR($M$8:$Y$8=M122:Y122),"Hide","Show"),"")</f>
        <v/>
      </c>
    </row>
    <row r="123" spans="2:12" x14ac:dyDescent="0.4">
      <c r="B123" s="273"/>
      <c r="C123" s="263"/>
      <c r="D123" s="269" t="s">
        <v>52</v>
      </c>
      <c r="E123" s="269" t="s">
        <v>53</v>
      </c>
      <c r="F123" s="270" t="s">
        <v>54</v>
      </c>
      <c r="G123" s="288"/>
      <c r="K123" s="18"/>
      <c r="L123" s="736" t="str">
        <f t="array" ref="L123">IF(SUM(ABS(M123:Y123))&gt;0,IF(OR($M$8:$Y$8=M123:Y123),"Hide","Show"),"")</f>
        <v/>
      </c>
    </row>
    <row r="124" spans="2:12" x14ac:dyDescent="0.4">
      <c r="B124" s="263"/>
      <c r="C124" s="264" t="s">
        <v>77</v>
      </c>
      <c r="D124" s="257"/>
      <c r="E124" s="257"/>
      <c r="F124" s="255"/>
      <c r="G124" s="288"/>
      <c r="K124" s="18"/>
      <c r="L124" s="736" t="str">
        <f t="array" ref="L124">IF(SUM(ABS(M124:Y124))&gt;0,IF(OR($M$8:$Y$8=M124:Y124),"Hide","Show"),"")</f>
        <v/>
      </c>
    </row>
    <row r="125" spans="2:12" x14ac:dyDescent="0.4">
      <c r="B125" s="263"/>
      <c r="C125" s="264" t="s">
        <v>78</v>
      </c>
      <c r="D125" s="257"/>
      <c r="E125" s="257"/>
      <c r="F125" s="255"/>
      <c r="G125" s="288"/>
      <c r="K125" s="18"/>
      <c r="L125" s="736" t="str">
        <f t="array" ref="L125">IF(SUM(ABS(M125:Y125))&gt;0,IF(OR($M$8:$Y$8=M125:Y125),"Hide","Show"),"")</f>
        <v/>
      </c>
    </row>
    <row r="126" spans="2:12" x14ac:dyDescent="0.4">
      <c r="B126" s="263"/>
      <c r="C126" s="264" t="s">
        <v>79</v>
      </c>
      <c r="D126" s="257"/>
      <c r="E126" s="257"/>
      <c r="F126" s="255"/>
      <c r="G126" s="288"/>
      <c r="K126" s="18"/>
      <c r="L126" s="736" t="str">
        <f t="array" ref="L126">IF(SUM(ABS(M126:Y126))&gt;0,IF(OR($M$8:$Y$8=M126:Y126),"Hide","Show"),"")</f>
        <v/>
      </c>
    </row>
    <row r="127" spans="2:12" x14ac:dyDescent="0.4">
      <c r="B127" s="263"/>
      <c r="C127" s="264" t="s">
        <v>80</v>
      </c>
      <c r="D127" s="257"/>
      <c r="E127" s="257"/>
      <c r="F127" s="255"/>
      <c r="G127" s="288"/>
      <c r="K127" s="18"/>
      <c r="L127" s="736" t="str">
        <f t="array" ref="L127">IF(SUM(ABS(M127:Y127))&gt;0,IF(OR($M$8:$Y$8=M127:Y127),"Hide","Show"),"")</f>
        <v/>
      </c>
    </row>
    <row r="128" spans="2:12" x14ac:dyDescent="0.4">
      <c r="B128" s="263"/>
      <c r="C128" s="264" t="s">
        <v>81</v>
      </c>
      <c r="D128" s="257"/>
      <c r="E128" s="257"/>
      <c r="F128" s="255"/>
      <c r="G128" s="288"/>
      <c r="K128" s="18"/>
      <c r="L128" s="736" t="str">
        <f t="array" ref="L128">IF(SUM(ABS(M128:Y128))&gt;0,IF(OR($M$8:$Y$8=M128:Y128),"Hide","Show"),"")</f>
        <v/>
      </c>
    </row>
    <row r="129" spans="1:36" x14ac:dyDescent="0.4">
      <c r="B129" s="263"/>
      <c r="C129" s="264" t="s">
        <v>82</v>
      </c>
      <c r="D129" s="257"/>
      <c r="E129" s="257"/>
      <c r="F129" s="255"/>
      <c r="G129" s="288"/>
      <c r="K129" s="18"/>
      <c r="L129" s="736" t="str">
        <f t="array" ref="L129">IF(SUM(ABS(M129:Y129))&gt;0,IF(OR($M$8:$Y$8=M129:Y129),"Hide","Show"),"")</f>
        <v/>
      </c>
    </row>
    <row r="130" spans="1:36" x14ac:dyDescent="0.4">
      <c r="B130" s="263"/>
      <c r="C130" s="264" t="s">
        <v>83</v>
      </c>
      <c r="D130" s="257"/>
      <c r="E130" s="257"/>
      <c r="F130" s="255"/>
      <c r="G130" s="288"/>
      <c r="K130" s="18"/>
      <c r="L130" s="736" t="str">
        <f t="array" ref="L130">IF(SUM(ABS(M130:Y130))&gt;0,IF(OR($M$8:$Y$8=M130:Y130),"Hide","Show"),"")</f>
        <v/>
      </c>
    </row>
    <row r="131" spans="1:36" ht="16" thickBot="1" x14ac:dyDescent="0.45">
      <c r="B131" s="263"/>
      <c r="C131" s="266" t="s">
        <v>84</v>
      </c>
      <c r="D131" s="260"/>
      <c r="E131" s="260"/>
      <c r="F131" s="256"/>
      <c r="G131" s="288"/>
      <c r="K131" s="18"/>
      <c r="L131" s="736" t="str">
        <f t="array" ref="L131">IF(SUM(ABS(M131:Y131))&gt;0,IF(OR($M$8:$Y$8=M131:Y131),"Hide","Show"),"")</f>
        <v/>
      </c>
    </row>
    <row r="132" spans="1:36" ht="16" thickBot="1" x14ac:dyDescent="0.45">
      <c r="B132" s="263"/>
      <c r="C132" s="258"/>
      <c r="D132" s="258"/>
      <c r="E132" s="258"/>
      <c r="F132" s="258"/>
      <c r="G132" s="293"/>
      <c r="K132" s="18"/>
      <c r="L132" s="736" t="str">
        <f t="array" ref="L132">IF(SUM(ABS(M132:Y132))&gt;0,IF(OR($M$8:$Y$8=M132:Y132),"Hide","Show"),"")</f>
        <v/>
      </c>
    </row>
    <row r="133" spans="1:36" ht="16" thickBot="1" x14ac:dyDescent="0.45">
      <c r="B133" s="263"/>
      <c r="C133" s="1118" t="s">
        <v>185</v>
      </c>
      <c r="D133" s="1119"/>
      <c r="E133" s="1119"/>
      <c r="F133" s="1120"/>
      <c r="G133" s="288"/>
      <c r="K133" s="18"/>
      <c r="L133" s="736" t="str">
        <f t="array" ref="L133">IF(SUM(ABS(M133:Y133))&gt;0,IF(OR($M$8:$Y$8=M133:Y133),"Hide","Show"),"")</f>
        <v/>
      </c>
    </row>
    <row r="134" spans="1:36" x14ac:dyDescent="0.4">
      <c r="B134" s="268"/>
      <c r="C134" s="267"/>
      <c r="D134" s="1165" t="s">
        <v>45</v>
      </c>
      <c r="E134" s="1166"/>
      <c r="F134" s="1167"/>
      <c r="G134" s="288"/>
      <c r="K134" s="18"/>
      <c r="L134" s="736" t="str">
        <f t="array" ref="L134">IF(SUM(ABS(M134:Y134))&gt;0,IF(OR($M$8:$Y$8=M134:Y134),"Hide","Show"),"")</f>
        <v/>
      </c>
    </row>
    <row r="135" spans="1:36" x14ac:dyDescent="0.4">
      <c r="B135" s="263"/>
      <c r="C135" s="264" t="s">
        <v>184</v>
      </c>
      <c r="D135" s="1109"/>
      <c r="E135" s="1110"/>
      <c r="F135" s="1111"/>
      <c r="G135" s="288"/>
      <c r="K135" s="18"/>
      <c r="L135" s="736" t="str">
        <f t="array" ref="L135">IF(SUM(ABS(M135:Y135))&gt;0,IF(OR($M$8:$Y$8=M135:Y135),"Hide","Show"),"")</f>
        <v/>
      </c>
    </row>
    <row r="136" spans="1:36" x14ac:dyDescent="0.4">
      <c r="B136" s="263"/>
      <c r="C136" s="264" t="s">
        <v>253</v>
      </c>
      <c r="D136" s="1171"/>
      <c r="E136" s="1172"/>
      <c r="F136" s="1173"/>
      <c r="G136" s="288"/>
      <c r="K136" s="18"/>
      <c r="L136" s="736" t="str">
        <f t="array" ref="L136">IF(SUM(ABS(M136:Y136))&gt;0,IF(OR($M$8:$Y$8=M136:Y136),"Hide","Show"),"")</f>
        <v/>
      </c>
    </row>
    <row r="137" spans="1:36" ht="18" customHeight="1" thickBot="1" x14ac:dyDescent="0.45">
      <c r="B137" s="263"/>
      <c r="C137" s="266" t="s">
        <v>569</v>
      </c>
      <c r="D137" s="1168" t="str">
        <f>IF(D135+D136=0,"",D135+D136)</f>
        <v/>
      </c>
      <c r="E137" s="1169"/>
      <c r="F137" s="1170"/>
      <c r="G137" s="288"/>
      <c r="K137" s="18"/>
      <c r="L137" s="736" t="str">
        <f t="array" ref="L137">IF(SUM(ABS(M137:Y137))&gt;0,IF(OR($M$8:$Y$8=M137:Y137),"Hide","Show"),"")</f>
        <v/>
      </c>
    </row>
    <row r="138" spans="1:36" ht="16" thickBot="1" x14ac:dyDescent="0.45">
      <c r="B138" s="276"/>
      <c r="C138" s="261"/>
      <c r="D138" s="261"/>
      <c r="E138" s="261"/>
      <c r="F138" s="261"/>
      <c r="G138" s="298"/>
      <c r="K138" s="18"/>
      <c r="L138" s="736" t="str">
        <f t="array" ref="L138">IF(SUM(ABS(M138:Y138))&gt;0,IF(OR($M$8:$Y$8=M138:Y138),"Hide","Show"),"")</f>
        <v/>
      </c>
    </row>
    <row r="139" spans="1:36" x14ac:dyDescent="0.4">
      <c r="K139" s="18"/>
      <c r="L139" s="736" t="str">
        <f t="array" ref="L139">IF(SUM(ABS(M139:Y139))&gt;0,IF(OR($M$8:$Y$8=M139:Y139),"Hide","Show"),"")</f>
        <v/>
      </c>
    </row>
    <row r="140" spans="1:36" x14ac:dyDescent="0.4">
      <c r="B140" s="258"/>
      <c r="C140" s="258"/>
      <c r="D140" s="258"/>
      <c r="E140" s="258"/>
      <c r="F140" s="258"/>
      <c r="G140" s="301"/>
      <c r="K140" s="18"/>
      <c r="L140" s="736" t="str">
        <f t="array" ref="L140">IF(SUM(ABS(M140:Y140))&gt;0,IF(OR($M$8:$Y$8=M140:Y140),"Hide","Show"),"")</f>
        <v/>
      </c>
    </row>
    <row r="141" spans="1:36" s="17" customFormat="1" x14ac:dyDescent="0.4">
      <c r="A141" s="18"/>
      <c r="B141" s="18"/>
      <c r="C141" s="18"/>
      <c r="D141" s="18"/>
      <c r="E141" s="18"/>
      <c r="F141" s="18"/>
      <c r="G141" s="18"/>
      <c r="H141" s="18"/>
      <c r="I141" s="18"/>
      <c r="J141" s="18"/>
      <c r="K141" s="18"/>
      <c r="L141" s="736" t="str">
        <f t="array" ref="L141">IF(SUM(ABS(M141:Y141))&gt;0,IF(OR($M$8:$Y$8=M141:Y141),"Hide","Show"),"")</f>
        <v/>
      </c>
      <c r="M141" s="6"/>
      <c r="N141" s="6"/>
      <c r="O141" s="6"/>
      <c r="P141" s="6"/>
      <c r="Q141" s="6"/>
      <c r="R141" s="6"/>
      <c r="S141" s="6"/>
      <c r="T141" s="6"/>
      <c r="U141" s="6"/>
      <c r="V141" s="6"/>
      <c r="W141" s="6"/>
      <c r="X141" s="6"/>
      <c r="Y141" s="6"/>
      <c r="Z141" s="6"/>
      <c r="AA141" s="6"/>
      <c r="AB141" s="6"/>
      <c r="AC141" s="6"/>
      <c r="AD141" s="6"/>
      <c r="AE141" s="6"/>
      <c r="AF141" s="6"/>
      <c r="AG141" s="6"/>
      <c r="AH141" s="6"/>
      <c r="AI141" s="6"/>
      <c r="AJ141" s="6"/>
    </row>
    <row r="142" spans="1:36" x14ac:dyDescent="0.4">
      <c r="L142" s="736" t="str">
        <f t="array" ref="L142">IF(SUM(ABS(M142:Y142))&gt;0,IF(OR($M$8:$Y$8=M142:Y142),"Hide","Show"),"")</f>
        <v/>
      </c>
    </row>
    <row r="143" spans="1:36" x14ac:dyDescent="0.4">
      <c r="L143" s="736" t="str">
        <f t="array" ref="L143">IF(SUM(ABS(M143:Y143))&gt;0,IF(OR($M$8:$Y$8=M143:Y143),"Hide","Show"),"")</f>
        <v/>
      </c>
    </row>
    <row r="144" spans="1:36" x14ac:dyDescent="0.4">
      <c r="L144" s="736" t="str">
        <f t="array" ref="L144">IF(SUM(ABS(M144:Y144))&gt;0,IF(OR($M$8:$Y$8=M144:Y144),"Hide","Show"),"")</f>
        <v/>
      </c>
    </row>
    <row r="145" spans="12:12" x14ac:dyDescent="0.4">
      <c r="L145" s="736" t="str">
        <f t="array" ref="L145">IF(SUM(ABS(M145:Y145))&gt;0,IF(OR($M$8:$Y$8=M145:Y145),"Hide","Show"),"")</f>
        <v/>
      </c>
    </row>
    <row r="146" spans="12:12" x14ac:dyDescent="0.4">
      <c r="L146" s="736" t="str">
        <f t="array" ref="L146">IF(SUM(ABS(M146:Y146))&gt;0,IF(OR($M$8:$Y$8=M146:Y146),"Hide","Show"),"")</f>
        <v/>
      </c>
    </row>
    <row r="147" spans="12:12" x14ac:dyDescent="0.4">
      <c r="L147" s="736" t="str">
        <f t="array" ref="L147">IF(SUM(ABS(M147:Y147))&gt;0,IF(OR($M$8:$Y$8=M147:Y147),"Hide","Show"),"")</f>
        <v/>
      </c>
    </row>
    <row r="148" spans="12:12" x14ac:dyDescent="0.4">
      <c r="L148" s="736" t="str">
        <f t="array" ref="L148">IF(SUM(ABS(M148:Y148))&gt;0,IF(OR($M$8:$Y$8=M148:Y148),"Hide","Show"),"")</f>
        <v/>
      </c>
    </row>
    <row r="149" spans="12:12" x14ac:dyDescent="0.4">
      <c r="L149" s="736" t="str">
        <f t="array" ref="L149">IF(SUM(ABS(M149:Y149))&gt;0,IF(OR($M$8:$Y$8=M149:Y149),"Hide","Show"),"")</f>
        <v/>
      </c>
    </row>
    <row r="150" spans="12:12" x14ac:dyDescent="0.4">
      <c r="L150" s="736" t="str">
        <f t="array" ref="L150">IF(SUM(ABS(M150:Y150))&gt;0,IF(OR($M$8:$Y$8=M150:Y150),"Hide","Show"),"")</f>
        <v/>
      </c>
    </row>
    <row r="151" spans="12:12" x14ac:dyDescent="0.4">
      <c r="L151" s="736" t="str">
        <f t="array" ref="L151">IF(SUM(ABS(M151:Y151))&gt;0,IF(OR($M$8:$Y$8=M151:Y151),"Hide","Show"),"")</f>
        <v/>
      </c>
    </row>
    <row r="152" spans="12:12" x14ac:dyDescent="0.4">
      <c r="L152" s="736" t="str">
        <f t="array" ref="L152">IF(SUM(ABS(M152:Y152))&gt;0,IF(OR($M$8:$Y$8=M152:Y152),"Hide","Show"),"")</f>
        <v/>
      </c>
    </row>
    <row r="153" spans="12:12" x14ac:dyDescent="0.4">
      <c r="L153" s="736" t="str">
        <f t="array" ref="L153">IF(SUM(ABS(M153:Y153))&gt;0,IF(OR($M$8:$Y$8=M153:Y153),"Hide","Show"),"")</f>
        <v/>
      </c>
    </row>
    <row r="154" spans="12:12" x14ac:dyDescent="0.4">
      <c r="L154" s="736" t="str">
        <f t="array" ref="L154">IF(SUM(ABS(M154:Y154))&gt;0,IF(OR($M$8:$Y$8=M154:Y154),"Hide","Show"),"")</f>
        <v/>
      </c>
    </row>
    <row r="155" spans="12:12" x14ac:dyDescent="0.4">
      <c r="L155" s="736" t="str">
        <f t="array" ref="L155">IF(SUM(ABS(M155:Y155))&gt;0,IF(OR($M$8:$Y$8=M155:Y155),"Hide","Show"),"")</f>
        <v/>
      </c>
    </row>
    <row r="156" spans="12:12" x14ac:dyDescent="0.4">
      <c r="L156" s="736" t="str">
        <f t="array" ref="L156">IF(SUM(ABS(M156:Y156))&gt;0,IF(OR($M$8:$Y$8=M156:Y156),"Hide","Show"),"")</f>
        <v/>
      </c>
    </row>
    <row r="157" spans="12:12" x14ac:dyDescent="0.4">
      <c r="L157" s="736" t="str">
        <f t="array" ref="L157">IF(SUM(ABS(M157:Y157))&gt;0,IF(OR($M$8:$Y$8=M157:Y157),"Hide","Show"),"")</f>
        <v/>
      </c>
    </row>
    <row r="158" spans="12:12" x14ac:dyDescent="0.4">
      <c r="L158" s="736" t="str">
        <f t="array" ref="L158">IF(SUM(ABS(M158:Y158))&gt;0,IF(OR($M$8:$Y$8=M158:Y158),"Hide","Show"),"")</f>
        <v/>
      </c>
    </row>
    <row r="159" spans="12:12" x14ac:dyDescent="0.4">
      <c r="L159" s="736" t="str">
        <f t="array" ref="L159">IF(SUM(ABS(M159:Y159))&gt;0,IF(OR($M$8:$Y$8=M159:Y159),"Hide","Show"),"")</f>
        <v/>
      </c>
    </row>
    <row r="160" spans="12:12" x14ac:dyDescent="0.4">
      <c r="L160" s="736" t="str">
        <f t="array" ref="L160">IF(SUM(ABS(M160:Y160))&gt;0,IF(OR($M$8:$Y$8=M160:Y160),"Hide","Show"),"")</f>
        <v/>
      </c>
    </row>
    <row r="161" spans="12:12" x14ac:dyDescent="0.4">
      <c r="L161" s="736" t="str">
        <f t="array" ref="L161">IF(SUM(ABS(M161:Y161))&gt;0,IF(OR($M$8:$Y$8=M161:Y161),"Hide","Show"),"")</f>
        <v/>
      </c>
    </row>
    <row r="162" spans="12:12" x14ac:dyDescent="0.4">
      <c r="L162" s="736" t="str">
        <f t="array" ref="L162">IF(SUM(ABS(M162:Y162))&gt;0,IF(OR($M$8:$Y$8=M162:Y162),"Hide","Show"),"")</f>
        <v/>
      </c>
    </row>
    <row r="163" spans="12:12" x14ac:dyDescent="0.4">
      <c r="L163" s="736" t="str">
        <f t="array" ref="L163">IF(SUM(ABS(M163:Y163))&gt;0,IF(OR($M$8:$Y$8=M163:Y163),"Hide","Show"),"")</f>
        <v/>
      </c>
    </row>
    <row r="164" spans="12:12" x14ac:dyDescent="0.4">
      <c r="L164" s="736" t="str">
        <f t="array" ref="L164">IF(SUM(ABS(M164:Y164))&gt;0,IF(OR($M$8:$Y$8=M164:Y164),"Hide","Show"),"")</f>
        <v/>
      </c>
    </row>
  </sheetData>
  <sheetProtection password="C1BE" sheet="1" objects="1" scenarios="1" selectLockedCells="1"/>
  <customSheetViews>
    <customSheetView guid="{2A4C6EB9-430A-44F2-86C8-15B50360FC3B}" scale="70" showGridLines="0">
      <selection activeCell="F2" sqref="F2"/>
      <pageMargins left="0.7" right="0.7" top="0.75" bottom="0.75" header="0.3" footer="0.3"/>
      <pageSetup orientation="portrait" horizontalDpi="200" verticalDpi="200" r:id="rId1"/>
    </customSheetView>
    <customSheetView guid="{B3BD5AF3-9A64-4EA7-AE1F-3CC326849B8F}" scale="70" showGridLines="0">
      <selection activeCell="K3" sqref="K3:K5"/>
      <pageMargins left="0.7" right="0.7" top="0.75" bottom="0.75" header="0.3" footer="0.3"/>
      <pageSetup orientation="portrait" horizontalDpi="200" verticalDpi="200" r:id="rId2"/>
    </customSheetView>
  </customSheetViews>
  <mergeCells count="32">
    <mergeCell ref="C88:F88"/>
    <mergeCell ref="D113:F113"/>
    <mergeCell ref="C133:F133"/>
    <mergeCell ref="E2:F2"/>
    <mergeCell ref="D72:F72"/>
    <mergeCell ref="D73:F73"/>
    <mergeCell ref="D15:F15"/>
    <mergeCell ref="D79:F79"/>
    <mergeCell ref="D89:F89"/>
    <mergeCell ref="D98:F98"/>
    <mergeCell ref="B2:C2"/>
    <mergeCell ref="C14:F14"/>
    <mergeCell ref="C24:F24"/>
    <mergeCell ref="D70:F70"/>
    <mergeCell ref="D34:F34"/>
    <mergeCell ref="D49:F49"/>
    <mergeCell ref="D58:F58"/>
    <mergeCell ref="C121:F121"/>
    <mergeCell ref="D137:F137"/>
    <mergeCell ref="D136:F136"/>
    <mergeCell ref="D25:F25"/>
    <mergeCell ref="D122:F122"/>
    <mergeCell ref="D135:F135"/>
    <mergeCell ref="D71:F71"/>
    <mergeCell ref="C97:F97"/>
    <mergeCell ref="C112:F112"/>
    <mergeCell ref="D134:F134"/>
    <mergeCell ref="C33:F33"/>
    <mergeCell ref="C48:F48"/>
    <mergeCell ref="C57:F57"/>
    <mergeCell ref="C69:F69"/>
    <mergeCell ref="C78:F78"/>
  </mergeCells>
  <phoneticPr fontId="27" type="noConversion"/>
  <conditionalFormatting sqref="D80:F137">
    <cfRule type="expression" dxfId="77" priority="8" stopIfTrue="1">
      <formula>$F$6="-"</formula>
    </cfRule>
  </conditionalFormatting>
  <conditionalFormatting sqref="D10 D16:F73">
    <cfRule type="expression" dxfId="76" priority="3" stopIfTrue="1">
      <formula>$F$5="-"</formula>
    </cfRule>
  </conditionalFormatting>
  <dataValidations count="1">
    <dataValidation type="list" showInputMessage="1" showErrorMessage="1" sqref="D10" xr:uid="{00000000-0002-0000-0800-000000000000}">
      <formula1>Yes_No</formula1>
    </dataValidation>
  </dataValidations>
  <hyperlinks>
    <hyperlink ref="E2" location="Instructions!A1" display="Back to Instructions" xr:uid="{00000000-0004-0000-0800-000000000000}"/>
    <hyperlink ref="E2:F2" location="Instructions!A1" display="Back to Instructions tab" xr:uid="{00000000-0004-0000-0800-000001000000}"/>
  </hyperlinks>
  <pageMargins left="0.7" right="0.7" top="0.75" bottom="0.75" header="0.3" footer="0.3"/>
  <pageSetup orientation="portrait" horizontalDpi="200" verticalDpi="200"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5">
    <tabColor rgb="FF0070C0"/>
  </sheetPr>
  <dimension ref="A1:L315"/>
  <sheetViews>
    <sheetView workbookViewId="0">
      <selection activeCell="E2" sqref="E2:F2"/>
    </sheetView>
  </sheetViews>
  <sheetFormatPr defaultColWidth="9.08984375" defaultRowHeight="15.5" x14ac:dyDescent="0.4"/>
  <cols>
    <col min="1" max="1" width="2.6328125" style="6" customWidth="1"/>
    <col min="2" max="2" width="28.453125" style="6" customWidth="1"/>
    <col min="3" max="3" width="72" style="6" customWidth="1"/>
    <col min="4" max="6" width="15.6328125" style="6" customWidth="1"/>
    <col min="7" max="7" width="2.6328125" style="6" customWidth="1"/>
    <col min="8" max="8" width="24.08984375" style="6" customWidth="1"/>
    <col min="9" max="9" width="25.6328125" style="6" customWidth="1"/>
    <col min="10" max="10" width="6.54296875" style="94" customWidth="1"/>
    <col min="11" max="11" width="5.54296875" style="6" customWidth="1"/>
    <col min="12" max="16384" width="9.08984375" style="6"/>
  </cols>
  <sheetData>
    <row r="1" spans="2:12" ht="16" thickBot="1" x14ac:dyDescent="0.45">
      <c r="J1" s="107"/>
      <c r="K1" s="18"/>
    </row>
    <row r="2" spans="2:12" s="1" customFormat="1" ht="17.5" thickBot="1" x14ac:dyDescent="0.5">
      <c r="B2" s="990" t="s">
        <v>441</v>
      </c>
      <c r="C2" s="991"/>
      <c r="E2" s="1054" t="s">
        <v>427</v>
      </c>
      <c r="F2" s="1054"/>
      <c r="G2" s="524"/>
      <c r="J2" s="108"/>
      <c r="K2" s="109"/>
    </row>
    <row r="3" spans="2:12" s="1" customFormat="1" ht="16" thickBot="1" x14ac:dyDescent="0.45">
      <c r="B3" s="240" t="s">
        <v>442</v>
      </c>
      <c r="C3" s="241" t="str">
        <f>'Version Control'!C3</f>
        <v xml:space="preserve">Residential Central Air Conditioners and Heat Pumps_M1  </v>
      </c>
      <c r="J3" s="108"/>
      <c r="K3" s="109"/>
    </row>
    <row r="4" spans="2:12" s="1" customFormat="1" ht="16" thickBot="1" x14ac:dyDescent="0.45">
      <c r="B4" s="242" t="s">
        <v>132</v>
      </c>
      <c r="C4" s="243" t="str">
        <f>'Version Control'!C4</f>
        <v>v1.1</v>
      </c>
      <c r="E4" s="743" t="s">
        <v>706</v>
      </c>
      <c r="F4" s="744"/>
      <c r="H4" s="743" t="s">
        <v>280</v>
      </c>
      <c r="I4" s="744"/>
      <c r="J4" s="108"/>
      <c r="K4" s="109"/>
    </row>
    <row r="5" spans="2:12" s="1" customFormat="1" x14ac:dyDescent="0.4">
      <c r="B5" s="242" t="s">
        <v>369</v>
      </c>
      <c r="C5" s="244">
        <f>'Version Control'!C5</f>
        <v>43668</v>
      </c>
      <c r="E5" s="747" t="s">
        <v>671</v>
      </c>
      <c r="F5" s="837" t="e">
        <f ca="1">IF(Product_Type_Input=INDEX(Product_Types,3),"-",INDEX(TestMatrix_Data,MATCH($C$6&amp;$E5,TestMatrix_Rows,0),MATCH($I$6&amp;$I$7&amp;$I$8,TestMatrix_Columns,0)))</f>
        <v>#N/A</v>
      </c>
      <c r="H5" s="747" t="s">
        <v>149</v>
      </c>
      <c r="I5" s="751">
        <f>'General Info and Test Results'!C25</f>
        <v>0</v>
      </c>
      <c r="J5" s="108"/>
      <c r="K5" s="109"/>
    </row>
    <row r="6" spans="2:12" s="1" customFormat="1" ht="16" thickBot="1" x14ac:dyDescent="0.45">
      <c r="B6" s="245" t="s">
        <v>131</v>
      </c>
      <c r="C6" s="246" t="str">
        <f ca="1">MID(CELL("filename",$A$1), FIND("]", CELL("filename", $A$1))+ 1, 255)</f>
        <v>Optional D Tests</v>
      </c>
      <c r="E6" s="803" t="s">
        <v>672</v>
      </c>
      <c r="F6" s="838" t="e">
        <f ca="1">IF(Product_Type_Input=INDEX(Product_Types,3),"-",INDEX(TestMatrix_Data,MATCH($C$6&amp;$E6,TestMatrix_Rows,0),MATCH($I$6&amp;$I$7&amp;$I$8,TestMatrix_Columns,0)))</f>
        <v>#N/A</v>
      </c>
      <c r="H6" s="748" t="s">
        <v>145</v>
      </c>
      <c r="I6" s="752">
        <f>'General Info and Test Results'!C27</f>
        <v>0</v>
      </c>
      <c r="J6" s="108"/>
      <c r="K6" s="109"/>
    </row>
    <row r="7" spans="2:12" s="1" customFormat="1" x14ac:dyDescent="0.4">
      <c r="B7" s="247" t="s">
        <v>130</v>
      </c>
      <c r="C7" s="248" t="str">
        <f ca="1">MID(CELL("FILENAME"),FIND("[",CELL("FILENAME"))+1,FIND("]",CELL("FILENAME"))-FIND("[",CELL("FILENAME"))-1)</f>
        <v>Residential Central Air Conditioners and Heat Pumps_M1_Notebook.xlsx</v>
      </c>
      <c r="H7" s="741" t="s">
        <v>633</v>
      </c>
      <c r="I7" s="752">
        <f>'General Info and Test Results'!C29</f>
        <v>0</v>
      </c>
      <c r="J7" s="108"/>
      <c r="K7" s="109"/>
    </row>
    <row r="8" spans="2:12" s="1" customFormat="1" ht="16" thickBot="1" x14ac:dyDescent="0.45">
      <c r="B8" s="249" t="s">
        <v>133</v>
      </c>
      <c r="C8" s="250" t="str">
        <f>'Version Control'!C8</f>
        <v>[MM/DD/YYYY]</v>
      </c>
      <c r="G8" s="14"/>
      <c r="H8" s="742" t="s">
        <v>630</v>
      </c>
      <c r="I8" s="753">
        <f>OD_FanType_Input</f>
        <v>0</v>
      </c>
      <c r="J8" s="108"/>
      <c r="K8" s="109"/>
      <c r="L8" s="756"/>
    </row>
    <row r="9" spans="2:12" s="1" customFormat="1" x14ac:dyDescent="0.4">
      <c r="B9" s="4"/>
      <c r="C9" s="211"/>
      <c r="J9" s="108"/>
      <c r="K9" s="109"/>
    </row>
    <row r="10" spans="2:12" s="1" customFormat="1" ht="16" thickBot="1" x14ac:dyDescent="0.45">
      <c r="B10" s="96"/>
      <c r="C10" s="313"/>
      <c r="D10" s="314"/>
      <c r="E10" s="314"/>
      <c r="F10" s="314"/>
      <c r="G10" s="314"/>
      <c r="J10" s="108"/>
      <c r="K10" s="109"/>
    </row>
    <row r="11" spans="2:12" ht="17.5" thickBot="1" x14ac:dyDescent="0.5">
      <c r="B11" s="804" t="e">
        <f ca="1">IF($F$5&lt;&gt;"-","'"&amp;$F$5&amp;" Test' Data to be recorded", "Test Not Applicable")</f>
        <v>#N/A</v>
      </c>
      <c r="C11" s="805"/>
      <c r="D11" s="805"/>
      <c r="E11" s="805"/>
      <c r="F11" s="805"/>
      <c r="G11" s="806"/>
      <c r="H11" s="132" t="s">
        <v>187</v>
      </c>
      <c r="K11" s="18"/>
    </row>
    <row r="12" spans="2:12" x14ac:dyDescent="0.4">
      <c r="B12" s="299"/>
      <c r="C12" s="286"/>
      <c r="D12" s="286"/>
      <c r="E12" s="321"/>
      <c r="F12" s="321"/>
      <c r="G12" s="287"/>
      <c r="H12" s="132"/>
      <c r="K12" s="18"/>
      <c r="L12" s="736"/>
    </row>
    <row r="13" spans="2:12" x14ac:dyDescent="0.4">
      <c r="B13" s="268"/>
      <c r="C13" s="323" t="s">
        <v>715</v>
      </c>
      <c r="D13" s="320"/>
      <c r="E13" s="324" t="s">
        <v>538</v>
      </c>
      <c r="F13" s="324"/>
      <c r="G13" s="293"/>
      <c r="H13" s="132"/>
      <c r="K13" s="18"/>
      <c r="L13" s="736"/>
    </row>
    <row r="14" spans="2:12" x14ac:dyDescent="0.4">
      <c r="B14" s="268"/>
      <c r="C14" s="323" t="s">
        <v>653</v>
      </c>
      <c r="D14" s="320"/>
      <c r="E14" s="324"/>
      <c r="F14" s="324"/>
      <c r="G14" s="293"/>
      <c r="H14" s="132"/>
      <c r="K14" s="18"/>
      <c r="L14" s="736"/>
    </row>
    <row r="15" spans="2:12" ht="31" x14ac:dyDescent="0.4">
      <c r="B15" s="268"/>
      <c r="C15" s="309" t="s">
        <v>718</v>
      </c>
      <c r="D15" s="865"/>
      <c r="E15" s="324" t="s">
        <v>716</v>
      </c>
      <c r="F15" s="324"/>
      <c r="G15" s="293"/>
      <c r="H15" s="132"/>
      <c r="K15" s="18"/>
      <c r="L15" s="736"/>
    </row>
    <row r="16" spans="2:12" ht="46.5" x14ac:dyDescent="0.4">
      <c r="B16" s="268"/>
      <c r="C16" s="309" t="s">
        <v>719</v>
      </c>
      <c r="D16" s="865"/>
      <c r="E16" s="324" t="s">
        <v>717</v>
      </c>
      <c r="F16" s="324"/>
      <c r="G16" s="293"/>
      <c r="H16" s="132"/>
      <c r="K16" s="18"/>
      <c r="L16" s="736"/>
    </row>
    <row r="17" spans="2:12" ht="16" thickBot="1" x14ac:dyDescent="0.45">
      <c r="B17" s="263"/>
      <c r="C17" s="258"/>
      <c r="D17" s="258"/>
      <c r="E17" s="324"/>
      <c r="F17" s="324"/>
      <c r="G17" s="293"/>
      <c r="I17" s="118"/>
      <c r="J17" s="134"/>
      <c r="K17" s="18"/>
      <c r="L17" s="736"/>
    </row>
    <row r="18" spans="2:12" ht="16" thickBot="1" x14ac:dyDescent="0.45">
      <c r="B18" s="263"/>
      <c r="C18" s="1155" t="s">
        <v>51</v>
      </c>
      <c r="D18" s="1156"/>
      <c r="E18" s="1156"/>
      <c r="F18" s="1157"/>
      <c r="G18" s="293"/>
      <c r="I18" s="118"/>
      <c r="J18" s="134"/>
      <c r="K18" s="18"/>
      <c r="L18" s="736" t="str">
        <f t="array" ref="L18">IF(SUM(ABS(M18:Y18))&gt;0,IF(OR($M$8:$Y$8=M18:Y18),"Hide","Show"),"")</f>
        <v/>
      </c>
    </row>
    <row r="19" spans="2:12" x14ac:dyDescent="0.4">
      <c r="B19" s="263"/>
      <c r="C19" s="294"/>
      <c r="D19" s="1176" t="s">
        <v>568</v>
      </c>
      <c r="E19" s="1177"/>
      <c r="F19" s="1178"/>
      <c r="G19" s="325"/>
      <c r="I19" s="120"/>
      <c r="J19" s="135"/>
      <c r="K19" s="18"/>
      <c r="L19" s="736" t="str">
        <f t="array" ref="L19">IF(SUM(ABS(M19:Y19))&gt;0,IF(OR($M$8:$Y$8=M19:Y19),"Hide","Show"),"")</f>
        <v/>
      </c>
    </row>
    <row r="20" spans="2:12" x14ac:dyDescent="0.4">
      <c r="B20" s="263"/>
      <c r="C20" s="263"/>
      <c r="D20" s="269" t="s">
        <v>52</v>
      </c>
      <c r="E20" s="269" t="s">
        <v>53</v>
      </c>
      <c r="F20" s="270" t="s">
        <v>54</v>
      </c>
      <c r="G20" s="327"/>
      <c r="I20" s="118"/>
      <c r="J20" s="134"/>
      <c r="K20" s="18"/>
      <c r="L20" s="736" t="str">
        <f t="array" ref="L20">IF(SUM(ABS(M20:Y20))&gt;0,IF(OR($M$8:$Y$8=M20:Y20),"Hide","Show"),"")</f>
        <v/>
      </c>
    </row>
    <row r="21" spans="2:12" x14ac:dyDescent="0.4">
      <c r="B21" s="263"/>
      <c r="C21" s="264" t="s">
        <v>344</v>
      </c>
      <c r="D21" s="257"/>
      <c r="E21" s="257"/>
      <c r="F21" s="255"/>
      <c r="G21" s="293"/>
      <c r="I21" s="120"/>
      <c r="J21" s="135"/>
      <c r="K21" s="18"/>
      <c r="L21" s="736" t="str">
        <f t="array" ref="L21">IF(SUM(ABS(M21:Y21))&gt;0,IF(OR($M$8:$Y$8=M21:Y21),"Hide","Show"),"")</f>
        <v/>
      </c>
    </row>
    <row r="22" spans="2:12" x14ac:dyDescent="0.4">
      <c r="B22" s="263"/>
      <c r="C22" s="264" t="s">
        <v>345</v>
      </c>
      <c r="D22" s="257"/>
      <c r="E22" s="257"/>
      <c r="F22" s="255"/>
      <c r="G22" s="293"/>
      <c r="I22" s="120"/>
      <c r="J22" s="135"/>
      <c r="K22" s="18"/>
      <c r="L22" s="736" t="str">
        <f t="array" ref="L22">IF(SUM(ABS(M22:Y22))&gt;0,IF(OR($M$8:$Y$8=M22:Y22),"Hide","Show"),"")</f>
        <v/>
      </c>
    </row>
    <row r="23" spans="2:12" ht="17.25" customHeight="1" x14ac:dyDescent="0.4">
      <c r="B23" s="263"/>
      <c r="C23" s="539"/>
      <c r="D23" s="1182" t="s">
        <v>356</v>
      </c>
      <c r="E23" s="1182"/>
      <c r="F23" s="1183"/>
      <c r="G23" s="293"/>
      <c r="I23" s="120"/>
      <c r="J23" s="135"/>
      <c r="K23" s="18"/>
      <c r="L23" s="736" t="str">
        <f t="array" ref="L23">IF(SUM(ABS(M23:Y23))&gt;0,IF(OR($M$8:$Y$8=M23:Y23),"Hide","Show"),"")</f>
        <v/>
      </c>
    </row>
    <row r="24" spans="2:12" x14ac:dyDescent="0.4">
      <c r="B24" s="263"/>
      <c r="C24" s="539" t="s">
        <v>348</v>
      </c>
      <c r="D24" s="1184"/>
      <c r="E24" s="1184"/>
      <c r="F24" s="1185"/>
      <c r="G24" s="293"/>
      <c r="I24" s="120"/>
      <c r="J24" s="135"/>
      <c r="K24" s="18"/>
      <c r="L24" s="736" t="str">
        <f t="array" ref="L24">IF(SUM(ABS(M24:Y24))&gt;0,IF(OR($M$8:$Y$8=M24:Y24),"Hide","Show"),"")</f>
        <v/>
      </c>
    </row>
    <row r="25" spans="2:12" ht="31.5" thickBot="1" x14ac:dyDescent="0.45">
      <c r="B25" s="263"/>
      <c r="C25" s="663" t="s">
        <v>350</v>
      </c>
      <c r="D25" s="1186"/>
      <c r="E25" s="1186"/>
      <c r="F25" s="1187"/>
      <c r="G25" s="293"/>
      <c r="I25" s="120"/>
      <c r="J25" s="135"/>
      <c r="K25" s="18"/>
      <c r="L25" s="736" t="str">
        <f t="array" ref="L25">IF(SUM(ABS(M25:Y25))&gt;0,IF(OR($M$8:$Y$8=M25:Y25),"Hide","Show"),"")</f>
        <v/>
      </c>
    </row>
    <row r="26" spans="2:12" ht="16" thickBot="1" x14ac:dyDescent="0.45">
      <c r="B26" s="263"/>
      <c r="C26" s="279"/>
      <c r="D26" s="258"/>
      <c r="E26" s="324"/>
      <c r="F26" s="324"/>
      <c r="G26" s="293"/>
      <c r="I26" s="120"/>
      <c r="J26" s="135"/>
      <c r="K26" s="18"/>
      <c r="L26" s="736" t="str">
        <f t="array" ref="L26">IF(SUM(ABS(M26:Y26))&gt;0,IF(OR($M$8:$Y$8=M26:Y26),"Hide","Show"),"")</f>
        <v/>
      </c>
    </row>
    <row r="27" spans="2:12" ht="16" thickBot="1" x14ac:dyDescent="0.45">
      <c r="B27" s="263"/>
      <c r="C27" s="1118" t="s">
        <v>57</v>
      </c>
      <c r="D27" s="1119"/>
      <c r="E27" s="1119"/>
      <c r="F27" s="1120"/>
      <c r="G27" s="293"/>
      <c r="I27" s="120"/>
      <c r="J27" s="135"/>
      <c r="K27" s="18"/>
      <c r="L27" s="736" t="str">
        <f t="array" ref="L27">IF(SUM(ABS(M27:Y27))&gt;0,IF(OR($M$8:$Y$8=M27:Y27),"Hide","Show"),"")</f>
        <v/>
      </c>
    </row>
    <row r="28" spans="2:12" x14ac:dyDescent="0.4">
      <c r="B28" s="263"/>
      <c r="C28" s="294"/>
      <c r="D28" s="1176" t="s">
        <v>568</v>
      </c>
      <c r="E28" s="1177"/>
      <c r="F28" s="1178"/>
      <c r="G28" s="325"/>
      <c r="I28" s="120"/>
      <c r="J28" s="135"/>
      <c r="K28" s="18"/>
      <c r="L28" s="736" t="str">
        <f t="array" ref="L28">IF(SUM(ABS(M28:Y28))&gt;0,IF(OR($M$8:$Y$8=M28:Y28),"Hide","Show"),"")</f>
        <v/>
      </c>
    </row>
    <row r="29" spans="2:12" x14ac:dyDescent="0.4">
      <c r="B29" s="263"/>
      <c r="C29" s="263"/>
      <c r="D29" s="269" t="s">
        <v>52</v>
      </c>
      <c r="E29" s="269" t="s">
        <v>53</v>
      </c>
      <c r="F29" s="270" t="s">
        <v>54</v>
      </c>
      <c r="G29" s="327"/>
      <c r="I29" s="118"/>
      <c r="J29" s="134"/>
      <c r="K29" s="18"/>
      <c r="L29" s="736" t="str">
        <f t="array" ref="L29">IF(SUM(ABS(M29:Y29))&gt;0,IF(OR($M$8:$Y$8=M29:Y29),"Hide","Show"),"")</f>
        <v/>
      </c>
    </row>
    <row r="30" spans="2:12" x14ac:dyDescent="0.4">
      <c r="B30" s="263"/>
      <c r="C30" s="271" t="s">
        <v>58</v>
      </c>
      <c r="D30" s="540"/>
      <c r="E30" s="1174"/>
      <c r="F30" s="1175"/>
      <c r="G30" s="293"/>
      <c r="I30" s="120"/>
      <c r="J30" s="135"/>
      <c r="K30" s="18"/>
      <c r="L30" s="736" t="str">
        <f t="array" ref="L30">IF(SUM(ABS(M30:Y30))&gt;0,IF(OR($M$8:$Y$8=M30:Y30),"Hide","Show"),"")</f>
        <v/>
      </c>
    </row>
    <row r="31" spans="2:12" x14ac:dyDescent="0.4">
      <c r="B31" s="263"/>
      <c r="C31" s="274" t="s">
        <v>337</v>
      </c>
      <c r="D31" s="538"/>
      <c r="E31" s="257"/>
      <c r="F31" s="255"/>
      <c r="G31" s="293"/>
      <c r="I31" s="120"/>
      <c r="J31" s="135"/>
      <c r="K31" s="18"/>
      <c r="L31" s="736" t="str">
        <f t="array" ref="L31">IF(SUM(ABS(M31:Y31))&gt;0,IF(OR($M$8:$Y$8=M31:Y31),"Hide","Show"),"")</f>
        <v/>
      </c>
    </row>
    <row r="32" spans="2:12" ht="16" thickBot="1" x14ac:dyDescent="0.45">
      <c r="B32" s="263"/>
      <c r="C32" s="266" t="s">
        <v>339</v>
      </c>
      <c r="D32" s="537"/>
      <c r="E32" s="260"/>
      <c r="F32" s="256"/>
      <c r="G32" s="293"/>
      <c r="I32" s="120"/>
      <c r="J32" s="135"/>
      <c r="K32" s="18"/>
      <c r="L32" s="736" t="str">
        <f t="array" ref="L32">IF(SUM(ABS(M32:Y32))&gt;0,IF(OR($M$8:$Y$8=M32:Y32),"Hide","Show"),"")</f>
        <v/>
      </c>
    </row>
    <row r="33" spans="2:12" ht="16" thickBot="1" x14ac:dyDescent="0.45">
      <c r="B33" s="263"/>
      <c r="C33" s="258"/>
      <c r="D33" s="258"/>
      <c r="E33" s="324"/>
      <c r="F33" s="321"/>
      <c r="G33" s="293"/>
      <c r="I33" s="120"/>
      <c r="J33" s="135"/>
      <c r="K33" s="18"/>
      <c r="L33" s="736" t="str">
        <f t="array" ref="L33">IF(SUM(ABS(M33:Y33))&gt;0,IF(OR($M$8:$Y$8=M33:Y33),"Hide","Show"),"")</f>
        <v/>
      </c>
    </row>
    <row r="34" spans="2:12" ht="16" thickBot="1" x14ac:dyDescent="0.45">
      <c r="B34" s="263"/>
      <c r="C34" s="1118" t="s">
        <v>71</v>
      </c>
      <c r="D34" s="1120"/>
      <c r="E34" s="324"/>
      <c r="F34" s="324"/>
      <c r="G34" s="293"/>
      <c r="I34" s="120"/>
      <c r="J34" s="135"/>
      <c r="K34" s="18"/>
      <c r="L34" s="736" t="str">
        <f t="array" ref="L34">IF(SUM(ABS(M34:Y34))&gt;0,IF(OR($M$8:$Y$8=M34:Y34),"Hide","Show"),"")</f>
        <v/>
      </c>
    </row>
    <row r="35" spans="2:12" ht="62" x14ac:dyDescent="0.4">
      <c r="B35" s="263"/>
      <c r="C35" s="267"/>
      <c r="D35" s="626" t="s">
        <v>355</v>
      </c>
      <c r="E35" s="329"/>
      <c r="F35" s="329"/>
      <c r="G35" s="293"/>
      <c r="I35" s="120"/>
      <c r="J35" s="135"/>
      <c r="K35" s="18"/>
      <c r="L35" s="736" t="str">
        <f t="array" ref="L35">IF(SUM(ABS(M35:Y35))&gt;0,IF(OR($M$8:$Y$8=M35:Y35),"Hide","Show"),"")</f>
        <v/>
      </c>
    </row>
    <row r="36" spans="2:12" x14ac:dyDescent="0.4">
      <c r="B36" s="263"/>
      <c r="C36" s="271" t="s">
        <v>251</v>
      </c>
      <c r="D36" s="326"/>
      <c r="E36" s="285"/>
      <c r="F36" s="285"/>
      <c r="G36" s="293"/>
      <c r="I36" s="120"/>
      <c r="J36" s="135"/>
      <c r="K36" s="18"/>
      <c r="L36" s="736" t="str">
        <f t="array" ref="L36">IF(SUM(ABS(M36:Y36))&gt;0,IF(OR($M$8:$Y$8=M36:Y36),"Hide","Show"),"")</f>
        <v/>
      </c>
    </row>
    <row r="37" spans="2:12" ht="16" thickBot="1" x14ac:dyDescent="0.45">
      <c r="B37" s="263"/>
      <c r="C37" s="275" t="s">
        <v>252</v>
      </c>
      <c r="D37" s="526"/>
      <c r="E37" s="285"/>
      <c r="F37" s="285"/>
      <c r="G37" s="293"/>
      <c r="I37" s="120"/>
      <c r="J37" s="135"/>
      <c r="K37" s="18"/>
      <c r="L37" s="736" t="str">
        <f t="array" ref="L37">IF(SUM(ABS(M37:Y37))&gt;0,IF(OR($M$8:$Y$8=M37:Y37),"Hide","Show"),"")</f>
        <v/>
      </c>
    </row>
    <row r="38" spans="2:12" ht="16" thickBot="1" x14ac:dyDescent="0.45">
      <c r="B38" s="263"/>
      <c r="C38" s="258"/>
      <c r="D38" s="258"/>
      <c r="E38" s="285"/>
      <c r="F38" s="543"/>
      <c r="G38" s="293"/>
      <c r="I38" s="120"/>
      <c r="J38" s="135"/>
      <c r="K38" s="18"/>
      <c r="L38" s="736" t="str">
        <f t="array" ref="L38">IF(SUM(ABS(M38:Y38))&gt;0,IF(OR($M$8:$Y$8=M38:Y38),"Hide","Show"),"")</f>
        <v/>
      </c>
    </row>
    <row r="39" spans="2:12" ht="16" thickBot="1" x14ac:dyDescent="0.45">
      <c r="B39" s="263"/>
      <c r="C39" s="1118" t="s">
        <v>76</v>
      </c>
      <c r="D39" s="1119"/>
      <c r="E39" s="1119"/>
      <c r="F39" s="1120"/>
      <c r="G39" s="293"/>
      <c r="I39" s="120"/>
      <c r="J39" s="135"/>
      <c r="K39" s="18"/>
      <c r="L39" s="736" t="str">
        <f t="array" ref="L39">IF(SUM(ABS(M39:Y39))&gt;0,IF(OR($M$8:$Y$8=M39:Y39),"Hide","Show"),"")</f>
        <v/>
      </c>
    </row>
    <row r="40" spans="2:12" x14ac:dyDescent="0.4">
      <c r="B40" s="263"/>
      <c r="C40" s="294"/>
      <c r="D40" s="1176" t="s">
        <v>568</v>
      </c>
      <c r="E40" s="1177"/>
      <c r="F40" s="1178"/>
      <c r="G40" s="325"/>
      <c r="I40" s="120"/>
      <c r="J40" s="135"/>
      <c r="K40" s="18"/>
      <c r="L40" s="736" t="str">
        <f t="array" ref="L40">IF(SUM(ABS(M40:Y40))&gt;0,IF(OR($M$8:$Y$8=M40:Y40),"Hide","Show"),"")</f>
        <v/>
      </c>
    </row>
    <row r="41" spans="2:12" x14ac:dyDescent="0.4">
      <c r="B41" s="263"/>
      <c r="C41" s="263"/>
      <c r="D41" s="269" t="s">
        <v>52</v>
      </c>
      <c r="E41" s="269" t="s">
        <v>53</v>
      </c>
      <c r="F41" s="270" t="s">
        <v>54</v>
      </c>
      <c r="G41" s="327"/>
      <c r="I41" s="118"/>
      <c r="J41" s="134"/>
      <c r="K41" s="18"/>
      <c r="L41" s="736" t="str">
        <f t="array" ref="L41">IF(SUM(ABS(M41:Y41))&gt;0,IF(OR($M$8:$Y$8=M41:Y41),"Hide","Show"),"")</f>
        <v/>
      </c>
    </row>
    <row r="42" spans="2:12" x14ac:dyDescent="0.4">
      <c r="B42" s="263"/>
      <c r="C42" s="271" t="s">
        <v>77</v>
      </c>
      <c r="D42" s="540"/>
      <c r="E42" s="257"/>
      <c r="F42" s="255"/>
      <c r="G42" s="293"/>
      <c r="I42" s="120"/>
      <c r="J42" s="135"/>
      <c r="K42" s="18"/>
      <c r="L42" s="736" t="str">
        <f t="array" ref="L42">IF(SUM(ABS(M42:Y42))&gt;0,IF(OR($M$8:$Y$8=M42:Y42),"Hide","Show"),"")</f>
        <v/>
      </c>
    </row>
    <row r="43" spans="2:12" x14ac:dyDescent="0.4">
      <c r="B43" s="263"/>
      <c r="C43" s="274" t="s">
        <v>467</v>
      </c>
      <c r="D43" s="257"/>
      <c r="E43" s="285"/>
      <c r="F43" s="328"/>
      <c r="G43" s="293"/>
      <c r="I43" s="120"/>
      <c r="J43" s="135"/>
      <c r="K43" s="18"/>
      <c r="L43" s="736" t="str">
        <f t="array" ref="L43">IF(SUM(ABS(M43:Y43))&gt;0,IF(OR($M$8:$Y$8=M43:Y43),"Hide","Show"),"")</f>
        <v/>
      </c>
    </row>
    <row r="44" spans="2:12" x14ac:dyDescent="0.4">
      <c r="B44" s="263"/>
      <c r="C44" s="271" t="s">
        <v>79</v>
      </c>
      <c r="D44" s="257"/>
      <c r="E44" s="285"/>
      <c r="F44" s="328"/>
      <c r="G44" s="293"/>
      <c r="I44" s="120"/>
      <c r="J44" s="135"/>
      <c r="K44" s="18"/>
      <c r="L44" s="736" t="str">
        <f t="array" ref="L44">IF(SUM(ABS(M44:Y44))&gt;0,IF(OR($M$8:$Y$8=M44:Y44),"Hide","Show"),"")</f>
        <v/>
      </c>
    </row>
    <row r="45" spans="2:12" x14ac:dyDescent="0.4">
      <c r="B45" s="263"/>
      <c r="C45" s="274" t="s">
        <v>80</v>
      </c>
      <c r="D45" s="257"/>
      <c r="E45" s="285"/>
      <c r="F45" s="328"/>
      <c r="G45" s="293"/>
      <c r="I45" s="120"/>
      <c r="J45" s="135"/>
      <c r="K45" s="18"/>
      <c r="L45" s="736" t="str">
        <f t="array" ref="L45">IF(SUM(ABS(M45:Y45))&gt;0,IF(OR($M$8:$Y$8=M45:Y45),"Hide","Show"),"")</f>
        <v/>
      </c>
    </row>
    <row r="46" spans="2:12" x14ac:dyDescent="0.4">
      <c r="B46" s="263"/>
      <c r="C46" s="271" t="s">
        <v>81</v>
      </c>
      <c r="D46" s="257"/>
      <c r="E46" s="320"/>
      <c r="F46" s="255"/>
      <c r="G46" s="293"/>
      <c r="I46" s="120"/>
      <c r="J46" s="135"/>
      <c r="K46" s="18"/>
      <c r="L46" s="736" t="str">
        <f t="array" ref="L46">IF(SUM(ABS(M46:Y46))&gt;0,IF(OR($M$8:$Y$8=M46:Y46),"Hide","Show"),"")</f>
        <v/>
      </c>
    </row>
    <row r="47" spans="2:12" x14ac:dyDescent="0.4">
      <c r="B47" s="263"/>
      <c r="C47" s="274" t="s">
        <v>82</v>
      </c>
      <c r="D47" s="257"/>
      <c r="E47" s="285"/>
      <c r="F47" s="328"/>
      <c r="G47" s="293"/>
      <c r="I47" s="120"/>
      <c r="J47" s="135"/>
      <c r="K47" s="18"/>
      <c r="L47" s="736" t="str">
        <f t="array" ref="L47">IF(SUM(ABS(M47:Y47))&gt;0,IF(OR($M$8:$Y$8=M47:Y47),"Hide","Show"),"")</f>
        <v/>
      </c>
    </row>
    <row r="48" spans="2:12" x14ac:dyDescent="0.4">
      <c r="B48" s="263"/>
      <c r="C48" s="271" t="s">
        <v>83</v>
      </c>
      <c r="D48" s="257"/>
      <c r="E48" s="285"/>
      <c r="F48" s="328"/>
      <c r="G48" s="293"/>
      <c r="I48" s="120"/>
      <c r="J48" s="135"/>
      <c r="K48" s="18"/>
      <c r="L48" s="736" t="str">
        <f t="array" ref="L48">IF(SUM(ABS(M48:Y48))&gt;0,IF(OR($M$8:$Y$8=M48:Y48),"Hide","Show"),"")</f>
        <v/>
      </c>
    </row>
    <row r="49" spans="2:12" ht="16" thickBot="1" x14ac:dyDescent="0.45">
      <c r="B49" s="263"/>
      <c r="C49" s="275" t="s">
        <v>84</v>
      </c>
      <c r="D49" s="260"/>
      <c r="E49" s="543"/>
      <c r="F49" s="544"/>
      <c r="G49" s="293"/>
      <c r="I49" s="120"/>
      <c r="J49" s="135"/>
      <c r="K49" s="18"/>
      <c r="L49" s="736" t="str">
        <f t="array" ref="L49">IF(SUM(ABS(M49:Y49))&gt;0,IF(OR($M$8:$Y$8=M49:Y49),"Hide","Show"),"")</f>
        <v/>
      </c>
    </row>
    <row r="50" spans="2:12" ht="16" thickBot="1" x14ac:dyDescent="0.45">
      <c r="B50" s="263"/>
      <c r="C50" s="258"/>
      <c r="D50" s="258"/>
      <c r="E50" s="331"/>
      <c r="F50" s="624"/>
      <c r="G50" s="293"/>
      <c r="I50" s="120"/>
      <c r="J50" s="135"/>
      <c r="K50" s="18"/>
      <c r="L50" s="736" t="str">
        <f t="array" ref="L50">IF(SUM(ABS(M50:Y50))&gt;0,IF(OR($M$8:$Y$8=M50:Y50),"Hide","Show"),"")</f>
        <v/>
      </c>
    </row>
    <row r="51" spans="2:12" ht="16" thickBot="1" x14ac:dyDescent="0.45">
      <c r="B51" s="263"/>
      <c r="C51" s="1118" t="s">
        <v>185</v>
      </c>
      <c r="D51" s="1119"/>
      <c r="E51" s="1120"/>
      <c r="F51" s="331"/>
      <c r="G51" s="293"/>
      <c r="I51" s="120"/>
      <c r="J51" s="135"/>
      <c r="K51" s="18"/>
      <c r="L51" s="736" t="str">
        <f t="array" ref="L51">IF(SUM(ABS(M51:Y51))&gt;0,IF(OR($M$8:$Y$8=M51:Y51),"Hide","Show"),"")</f>
        <v/>
      </c>
    </row>
    <row r="52" spans="2:12" x14ac:dyDescent="0.4">
      <c r="B52" s="268"/>
      <c r="C52" s="267"/>
      <c r="D52" s="1179" t="s">
        <v>356</v>
      </c>
      <c r="E52" s="1106"/>
      <c r="F52" s="334"/>
      <c r="G52" s="293"/>
      <c r="I52" s="120"/>
      <c r="J52" s="135"/>
      <c r="K52" s="18"/>
      <c r="L52" s="736" t="str">
        <f t="array" ref="L52">IF(SUM(ABS(M52:Y52))&gt;0,IF(OR($M$8:$Y$8=M52:Y52),"Hide","Show"),"")</f>
        <v/>
      </c>
    </row>
    <row r="53" spans="2:12" ht="31" x14ac:dyDescent="0.4">
      <c r="B53" s="263"/>
      <c r="C53" s="271" t="s">
        <v>349</v>
      </c>
      <c r="D53" s="1109"/>
      <c r="E53" s="1111"/>
      <c r="F53" s="300"/>
      <c r="G53" s="293"/>
      <c r="I53" s="120"/>
      <c r="J53" s="135"/>
      <c r="K53" s="18"/>
      <c r="L53" s="736" t="str">
        <f t="array" ref="L53">IF(SUM(ABS(M53:Y53))&gt;0,IF(OR($M$8:$Y$8=M53:Y53),"Hide","Show"),"")</f>
        <v/>
      </c>
    </row>
    <row r="54" spans="2:12" x14ac:dyDescent="0.4">
      <c r="B54" s="263"/>
      <c r="C54" s="274" t="s">
        <v>183</v>
      </c>
      <c r="D54" s="1112"/>
      <c r="E54" s="1113"/>
      <c r="F54" s="300"/>
      <c r="G54" s="293"/>
      <c r="I54" s="120"/>
      <c r="J54" s="135"/>
      <c r="K54" s="18"/>
      <c r="L54" s="736" t="str">
        <f t="array" ref="L54">IF(SUM(ABS(M54:Y54))&gt;0,IF(OR($M$8:$Y$8=M54:Y54),"Hide","Show"),"")</f>
        <v/>
      </c>
    </row>
    <row r="55" spans="2:12" x14ac:dyDescent="0.4">
      <c r="B55" s="263"/>
      <c r="C55" s="271" t="s">
        <v>253</v>
      </c>
      <c r="D55" s="1112"/>
      <c r="E55" s="1113"/>
      <c r="F55" s="300"/>
      <c r="G55" s="293"/>
      <c r="I55" s="120"/>
      <c r="J55" s="135"/>
      <c r="K55" s="18"/>
      <c r="L55" s="736" t="str">
        <f t="array" ref="L55">IF(SUM(ABS(M55:Y55))&gt;0,IF(OR($M$8:$Y$8=M55:Y55),"Hide","Show"),"")</f>
        <v/>
      </c>
    </row>
    <row r="56" spans="2:12" ht="16.5" customHeight="1" thickBot="1" x14ac:dyDescent="0.45">
      <c r="B56" s="263"/>
      <c r="C56" s="272" t="s">
        <v>351</v>
      </c>
      <c r="D56" s="1114" t="str">
        <f>IF(D53+D55=0,"",D53+D55)</f>
        <v/>
      </c>
      <c r="E56" s="1115"/>
      <c r="F56" s="258"/>
      <c r="G56" s="293"/>
      <c r="I56" s="136"/>
      <c r="J56" s="136"/>
      <c r="K56" s="18"/>
      <c r="L56" s="736" t="str">
        <f t="array" ref="L56">IF(SUM(ABS(M56:Y56))&gt;0,IF(OR($M$8:$Y$8=M56:Y56),"Hide","Show"),"")</f>
        <v/>
      </c>
    </row>
    <row r="57" spans="2:12" ht="16" thickBot="1" x14ac:dyDescent="0.45">
      <c r="B57" s="276"/>
      <c r="C57" s="261"/>
      <c r="D57" s="261"/>
      <c r="E57" s="261"/>
      <c r="F57" s="261"/>
      <c r="G57" s="298"/>
      <c r="I57" s="135"/>
      <c r="J57" s="135"/>
      <c r="K57" s="18"/>
      <c r="L57" s="736" t="str">
        <f t="array" ref="L57">IF(SUM(ABS(M57:Y57))&gt;0,IF(OR($M$8:$Y$8=M57:Y57),"Hide","Show"),"")</f>
        <v/>
      </c>
    </row>
    <row r="58" spans="2:12" ht="16" thickBot="1" x14ac:dyDescent="0.45">
      <c r="B58" s="282"/>
      <c r="C58" s="282"/>
      <c r="D58" s="282"/>
      <c r="E58" s="282"/>
      <c r="F58" s="258"/>
      <c r="G58" s="301"/>
      <c r="I58" s="135"/>
      <c r="J58" s="135"/>
      <c r="K58" s="18"/>
      <c r="L58" s="736" t="str">
        <f t="array" ref="L58">IF(SUM(ABS(M58:Y58))&gt;0,IF(OR($M$8:$Y$8=M58:Y58),"Hide","Show"),"")</f>
        <v/>
      </c>
    </row>
    <row r="59" spans="2:12" ht="17.5" thickBot="1" x14ac:dyDescent="0.5">
      <c r="B59" s="737" t="e">
        <f ca="1">IF($F$6&lt;&gt;"-","'"&amp;$F$6&amp;" Test' Data to be recorded", "Test Not Applicable")</f>
        <v>#N/A</v>
      </c>
      <c r="C59" s="738"/>
      <c r="D59" s="738"/>
      <c r="E59" s="738"/>
      <c r="F59" s="738"/>
      <c r="G59" s="739"/>
      <c r="I59" s="94"/>
      <c r="K59" s="18"/>
      <c r="L59" s="736" t="str">
        <f t="array" ref="L59">IF(SUM(ABS(M59:Y59))&gt;0,IF(OR($M$8:$Y$8=M59:Y59),"Hide","Show"),"")</f>
        <v/>
      </c>
    </row>
    <row r="60" spans="2:12" x14ac:dyDescent="0.4">
      <c r="B60" s="268"/>
      <c r="C60" s="258"/>
      <c r="D60" s="258"/>
      <c r="E60" s="258"/>
      <c r="F60" s="286"/>
      <c r="G60" s="293"/>
      <c r="I60" s="94"/>
      <c r="K60" s="18"/>
      <c r="L60" s="736" t="str">
        <f t="array" ref="L60">IF(SUM(ABS(M60:Y60))&gt;0,IF(OR($M$8:$Y$8=M60:Y60),"Hide","Show"),"")</f>
        <v/>
      </c>
    </row>
    <row r="61" spans="2:12" x14ac:dyDescent="0.4">
      <c r="B61" s="263"/>
      <c r="C61" s="323" t="s">
        <v>715</v>
      </c>
      <c r="D61" s="866"/>
      <c r="E61" s="258" t="s">
        <v>538</v>
      </c>
      <c r="F61" s="258"/>
      <c r="G61" s="293"/>
      <c r="I61" s="94"/>
      <c r="K61" s="18"/>
      <c r="L61" s="736" t="str">
        <f t="array" ref="L61">IF(SUM(ABS(M61:Y61))&gt;0,IF(OR($M$8:$Y$8=M61:Y61),"Hide","Show"),"")</f>
        <v/>
      </c>
    </row>
    <row r="62" spans="2:12" x14ac:dyDescent="0.4">
      <c r="B62" s="268"/>
      <c r="C62" s="323" t="s">
        <v>653</v>
      </c>
      <c r="D62" s="866"/>
      <c r="E62" s="324"/>
      <c r="F62" s="324"/>
      <c r="G62" s="293"/>
      <c r="H62" s="132"/>
      <c r="K62" s="18"/>
      <c r="L62" s="736"/>
    </row>
    <row r="63" spans="2:12" ht="31" x14ac:dyDescent="0.4">
      <c r="B63" s="268"/>
      <c r="C63" s="309" t="s">
        <v>718</v>
      </c>
      <c r="D63" s="866"/>
      <c r="E63" s="324" t="s">
        <v>716</v>
      </c>
      <c r="F63" s="324"/>
      <c r="G63" s="293"/>
      <c r="H63" s="132"/>
      <c r="K63" s="18"/>
      <c r="L63" s="736"/>
    </row>
    <row r="64" spans="2:12" ht="46.5" x14ac:dyDescent="0.4">
      <c r="B64" s="268"/>
      <c r="C64" s="309" t="s">
        <v>719</v>
      </c>
      <c r="D64" s="866"/>
      <c r="E64" s="324" t="s">
        <v>717</v>
      </c>
      <c r="F64" s="324"/>
      <c r="G64" s="293"/>
      <c r="H64" s="132"/>
      <c r="K64" s="18"/>
      <c r="L64" s="736"/>
    </row>
    <row r="65" spans="2:12" ht="16" thickBot="1" x14ac:dyDescent="0.45">
      <c r="B65" s="263"/>
      <c r="C65" s="258"/>
      <c r="D65" s="258"/>
      <c r="E65" s="258"/>
      <c r="F65" s="261"/>
      <c r="G65" s="293"/>
      <c r="I65" s="94"/>
      <c r="K65" s="18"/>
      <c r="L65" s="736" t="str">
        <f t="array" ref="L65">IF(SUM(ABS(M65:Y65))&gt;0,IF(OR($M$8:$Y$8=M65:Y65),"Hide","Show"),"")</f>
        <v/>
      </c>
    </row>
    <row r="66" spans="2:12" ht="16" thickBot="1" x14ac:dyDescent="0.45">
      <c r="B66" s="263"/>
      <c r="C66" s="1118" t="s">
        <v>51</v>
      </c>
      <c r="D66" s="1119"/>
      <c r="E66" s="1119"/>
      <c r="F66" s="1120"/>
      <c r="G66" s="293"/>
      <c r="I66" s="94"/>
      <c r="K66" s="18"/>
      <c r="L66" s="736" t="str">
        <f t="array" ref="L66">IF(SUM(ABS(M66:Y66))&gt;0,IF(OR($M$8:$Y$8=M66:Y66),"Hide","Show"),"")</f>
        <v/>
      </c>
    </row>
    <row r="67" spans="2:12" x14ac:dyDescent="0.4">
      <c r="B67" s="263"/>
      <c r="C67" s="294"/>
      <c r="D67" s="1176" t="s">
        <v>568</v>
      </c>
      <c r="E67" s="1177"/>
      <c r="F67" s="1178"/>
      <c r="G67" s="325"/>
      <c r="I67" s="120"/>
      <c r="J67" s="135"/>
      <c r="K67" s="18"/>
      <c r="L67" s="736" t="str">
        <f t="array" ref="L67">IF(SUM(ABS(M67:Y67))&gt;0,IF(OR($M$8:$Y$8=M67:Y67),"Hide","Show"),"")</f>
        <v/>
      </c>
    </row>
    <row r="68" spans="2:12" x14ac:dyDescent="0.4">
      <c r="B68" s="263"/>
      <c r="C68" s="263"/>
      <c r="D68" s="269" t="s">
        <v>52</v>
      </c>
      <c r="E68" s="269" t="s">
        <v>53</v>
      </c>
      <c r="F68" s="270" t="s">
        <v>54</v>
      </c>
      <c r="G68" s="327"/>
      <c r="I68" s="118"/>
      <c r="J68" s="134"/>
      <c r="K68" s="18"/>
      <c r="L68" s="736" t="str">
        <f t="array" ref="L68">IF(SUM(ABS(M68:Y68))&gt;0,IF(OR($M$8:$Y$8=M68:Y68),"Hide","Show"),"")</f>
        <v/>
      </c>
    </row>
    <row r="69" spans="2:12" x14ac:dyDescent="0.4">
      <c r="B69" s="263"/>
      <c r="C69" s="264" t="s">
        <v>344</v>
      </c>
      <c r="D69" s="257"/>
      <c r="E69" s="257"/>
      <c r="F69" s="255"/>
      <c r="G69" s="293"/>
      <c r="I69" s="94"/>
      <c r="K69" s="18"/>
      <c r="L69" s="736" t="str">
        <f t="array" ref="L69">IF(SUM(ABS(M69:Y69))&gt;0,IF(OR($M$8:$Y$8=M69:Y69),"Hide","Show"),"")</f>
        <v/>
      </c>
    </row>
    <row r="70" spans="2:12" x14ac:dyDescent="0.4">
      <c r="B70" s="263"/>
      <c r="C70" s="264" t="s">
        <v>345</v>
      </c>
      <c r="D70" s="257"/>
      <c r="E70" s="257"/>
      <c r="F70" s="255"/>
      <c r="G70" s="293"/>
      <c r="I70" s="94"/>
      <c r="K70" s="18"/>
      <c r="L70" s="736" t="str">
        <f t="array" ref="L70">IF(SUM(ABS(M70:Y70))&gt;0,IF(OR($M$8:$Y$8=M70:Y70),"Hide","Show"),"")</f>
        <v/>
      </c>
    </row>
    <row r="71" spans="2:12" ht="17.25" customHeight="1" x14ac:dyDescent="0.4">
      <c r="B71" s="263"/>
      <c r="C71" s="539"/>
      <c r="D71" s="1196" t="s">
        <v>356</v>
      </c>
      <c r="E71" s="1197"/>
      <c r="F71" s="1198"/>
      <c r="G71" s="293"/>
      <c r="I71" s="120"/>
      <c r="J71" s="135"/>
      <c r="K71" s="18"/>
      <c r="L71" s="736" t="str">
        <f t="array" ref="L71">IF(SUM(ABS(M71:Y71))&gt;0,IF(OR($M$8:$Y$8=M71:Y71),"Hide","Show"),"")</f>
        <v/>
      </c>
    </row>
    <row r="72" spans="2:12" ht="17.25" customHeight="1" x14ac:dyDescent="0.4">
      <c r="B72" s="263"/>
      <c r="C72" s="539" t="s">
        <v>348</v>
      </c>
      <c r="D72" s="1190"/>
      <c r="E72" s="1191"/>
      <c r="F72" s="1192"/>
      <c r="G72" s="293"/>
      <c r="I72" s="137"/>
      <c r="J72" s="135"/>
      <c r="K72" s="18"/>
      <c r="L72" s="736" t="str">
        <f t="array" ref="L72">IF(SUM(ABS(M72:Y72))&gt;0,IF(OR($M$8:$Y$8=M72:Y72),"Hide","Show"),"")</f>
        <v/>
      </c>
    </row>
    <row r="73" spans="2:12" ht="31.5" thickBot="1" x14ac:dyDescent="0.45">
      <c r="B73" s="263"/>
      <c r="C73" s="663" t="s">
        <v>350</v>
      </c>
      <c r="D73" s="1193"/>
      <c r="E73" s="1194"/>
      <c r="F73" s="1195"/>
      <c r="G73" s="293"/>
      <c r="I73" s="94"/>
      <c r="K73" s="18"/>
      <c r="L73" s="736" t="str">
        <f t="array" ref="L73">IF(SUM(ABS(M73:Y73))&gt;0,IF(OR($M$8:$Y$8=M73:Y73),"Hide","Show"),"")</f>
        <v/>
      </c>
    </row>
    <row r="74" spans="2:12" ht="16" thickBot="1" x14ac:dyDescent="0.45">
      <c r="B74" s="263"/>
      <c r="C74" s="279"/>
      <c r="D74" s="258"/>
      <c r="E74" s="334"/>
      <c r="F74" s="334"/>
      <c r="G74" s="293"/>
      <c r="I74" s="94"/>
      <c r="K74" s="18"/>
      <c r="L74" s="736" t="str">
        <f t="array" ref="L74">IF(SUM(ABS(M74:Y74))&gt;0,IF(OR($M$8:$Y$8=M74:Y74),"Hide","Show"),"")</f>
        <v/>
      </c>
    </row>
    <row r="75" spans="2:12" ht="16" thickBot="1" x14ac:dyDescent="0.45">
      <c r="B75" s="263"/>
      <c r="C75" s="1118" t="s">
        <v>57</v>
      </c>
      <c r="D75" s="1119"/>
      <c r="E75" s="1119"/>
      <c r="F75" s="1120"/>
      <c r="G75" s="293"/>
      <c r="I75" s="94"/>
      <c r="K75" s="18"/>
      <c r="L75" s="736" t="str">
        <f t="array" ref="L75">IF(SUM(ABS(M75:Y75))&gt;0,IF(OR($M$8:$Y$8=M75:Y75),"Hide","Show"),"")</f>
        <v/>
      </c>
    </row>
    <row r="76" spans="2:12" x14ac:dyDescent="0.4">
      <c r="B76" s="263"/>
      <c r="C76" s="294"/>
      <c r="D76" s="1176" t="s">
        <v>568</v>
      </c>
      <c r="E76" s="1177"/>
      <c r="F76" s="1178"/>
      <c r="G76" s="325"/>
      <c r="I76" s="120"/>
      <c r="J76" s="135"/>
      <c r="K76" s="18"/>
      <c r="L76" s="736" t="str">
        <f t="array" ref="L76">IF(SUM(ABS(M76:Y76))&gt;0,IF(OR($M$8:$Y$8=M76:Y76),"Hide","Show"),"")</f>
        <v/>
      </c>
    </row>
    <row r="77" spans="2:12" x14ac:dyDescent="0.4">
      <c r="B77" s="263"/>
      <c r="C77" s="263"/>
      <c r="D77" s="269" t="s">
        <v>52</v>
      </c>
      <c r="E77" s="269" t="s">
        <v>53</v>
      </c>
      <c r="F77" s="270" t="s">
        <v>54</v>
      </c>
      <c r="G77" s="327"/>
      <c r="I77" s="118"/>
      <c r="J77" s="134"/>
      <c r="K77" s="18"/>
      <c r="L77" s="736" t="str">
        <f t="array" ref="L77">IF(SUM(ABS(M77:Y77))&gt;0,IF(OR($M$8:$Y$8=M77:Y77),"Hide","Show"),"")</f>
        <v/>
      </c>
    </row>
    <row r="78" spans="2:12" x14ac:dyDescent="0.4">
      <c r="B78" s="263"/>
      <c r="C78" s="271" t="s">
        <v>58</v>
      </c>
      <c r="D78" s="540"/>
      <c r="E78" s="1188"/>
      <c r="F78" s="1189"/>
      <c r="G78" s="293"/>
      <c r="I78" s="94"/>
      <c r="K78" s="18"/>
      <c r="L78" s="736" t="str">
        <f t="array" ref="L78">IF(SUM(ABS(M78:Y78))&gt;0,IF(OR($M$8:$Y$8=M78:Y78),"Hide","Show"),"")</f>
        <v/>
      </c>
    </row>
    <row r="79" spans="2:12" x14ac:dyDescent="0.4">
      <c r="B79" s="263"/>
      <c r="C79" s="274" t="s">
        <v>337</v>
      </c>
      <c r="D79" s="538"/>
      <c r="E79" s="257"/>
      <c r="F79" s="255"/>
      <c r="G79" s="293"/>
      <c r="I79" s="94"/>
      <c r="K79" s="18"/>
      <c r="L79" s="736" t="str">
        <f t="array" ref="L79">IF(SUM(ABS(M79:Y79))&gt;0,IF(OR($M$8:$Y$8=M79:Y79),"Hide","Show"),"")</f>
        <v/>
      </c>
    </row>
    <row r="80" spans="2:12" ht="16" thickBot="1" x14ac:dyDescent="0.45">
      <c r="B80" s="263"/>
      <c r="C80" s="266" t="s">
        <v>339</v>
      </c>
      <c r="D80" s="537"/>
      <c r="E80" s="260"/>
      <c r="F80" s="256"/>
      <c r="G80" s="293"/>
      <c r="I80" s="94"/>
      <c r="K80" s="18"/>
      <c r="L80" s="736" t="str">
        <f t="array" ref="L80">IF(SUM(ABS(M80:Y80))&gt;0,IF(OR($M$8:$Y$8=M80:Y80),"Hide","Show"),"")</f>
        <v/>
      </c>
    </row>
    <row r="81" spans="2:12" ht="16" thickBot="1" x14ac:dyDescent="0.45">
      <c r="B81" s="263"/>
      <c r="C81" s="258"/>
      <c r="D81" s="258"/>
      <c r="E81" s="334"/>
      <c r="F81" s="625"/>
      <c r="G81" s="293"/>
      <c r="I81" s="94"/>
      <c r="K81" s="18"/>
      <c r="L81" s="736" t="str">
        <f t="array" ref="L81">IF(SUM(ABS(M81:Y81))&gt;0,IF(OR($M$8:$Y$8=M81:Y81),"Hide","Show"),"")</f>
        <v/>
      </c>
    </row>
    <row r="82" spans="2:12" ht="16" thickBot="1" x14ac:dyDescent="0.45">
      <c r="B82" s="263"/>
      <c r="C82" s="1118" t="s">
        <v>71</v>
      </c>
      <c r="D82" s="1120"/>
      <c r="E82" s="334"/>
      <c r="F82" s="334"/>
      <c r="G82" s="293"/>
      <c r="I82" s="94"/>
      <c r="K82" s="18"/>
      <c r="L82" s="736" t="str">
        <f t="array" ref="L82">IF(SUM(ABS(M82:Y82))&gt;0,IF(OR($M$8:$Y$8=M82:Y82),"Hide","Show"),"")</f>
        <v/>
      </c>
    </row>
    <row r="83" spans="2:12" ht="62" x14ac:dyDescent="0.4">
      <c r="B83" s="263"/>
      <c r="C83" s="267"/>
      <c r="D83" s="626" t="s">
        <v>355</v>
      </c>
      <c r="E83" s="334"/>
      <c r="F83" s="334"/>
      <c r="G83" s="293"/>
      <c r="I83" s="94"/>
      <c r="K83" s="18"/>
      <c r="L83" s="736" t="str">
        <f t="array" ref="L83">IF(SUM(ABS(M83:Y83))&gt;0,IF(OR($M$8:$Y$8=M83:Y83),"Hide","Show"),"")</f>
        <v/>
      </c>
    </row>
    <row r="84" spans="2:12" x14ac:dyDescent="0.4">
      <c r="B84" s="263"/>
      <c r="C84" s="271" t="s">
        <v>72</v>
      </c>
      <c r="D84" s="326"/>
      <c r="E84" s="334"/>
      <c r="F84" s="334"/>
      <c r="G84" s="293"/>
      <c r="I84" s="94"/>
      <c r="K84" s="18"/>
      <c r="L84" s="736" t="str">
        <f t="array" ref="L84">IF(SUM(ABS(M84:Y84))&gt;0,IF(OR($M$8:$Y$8=M84:Y84),"Hide","Show"),"")</f>
        <v/>
      </c>
    </row>
    <row r="85" spans="2:12" ht="16" thickBot="1" x14ac:dyDescent="0.45">
      <c r="B85" s="263"/>
      <c r="C85" s="275" t="s">
        <v>73</v>
      </c>
      <c r="D85" s="256"/>
      <c r="E85" s="334"/>
      <c r="F85" s="334"/>
      <c r="G85" s="293"/>
      <c r="I85" s="94"/>
      <c r="K85" s="18"/>
      <c r="L85" s="736" t="str">
        <f t="array" ref="L85">IF(SUM(ABS(M85:Y85))&gt;0,IF(OR($M$8:$Y$8=M85:Y85),"Hide","Show"),"")</f>
        <v/>
      </c>
    </row>
    <row r="86" spans="2:12" ht="16" thickBot="1" x14ac:dyDescent="0.45">
      <c r="B86" s="263"/>
      <c r="C86" s="258"/>
      <c r="D86" s="334"/>
      <c r="E86" s="334"/>
      <c r="F86" s="363"/>
      <c r="G86" s="259"/>
      <c r="I86" s="94"/>
      <c r="K86" s="18"/>
      <c r="L86" s="736" t="str">
        <f t="array" ref="L86">IF(SUM(ABS(M86:Y86))&gt;0,IF(OR($M$8:$Y$8=M86:Y86),"Hide","Show"),"")</f>
        <v/>
      </c>
    </row>
    <row r="87" spans="2:12" ht="16" thickBot="1" x14ac:dyDescent="0.45">
      <c r="B87" s="263"/>
      <c r="C87" s="1118" t="s">
        <v>76</v>
      </c>
      <c r="D87" s="1119"/>
      <c r="E87" s="1119"/>
      <c r="F87" s="1120"/>
      <c r="G87" s="259"/>
      <c r="I87" s="94"/>
      <c r="K87" s="18"/>
      <c r="L87" s="736" t="str">
        <f t="array" ref="L87">IF(SUM(ABS(M87:Y87))&gt;0,IF(OR($M$8:$Y$8=M87:Y87),"Hide","Show"),"")</f>
        <v/>
      </c>
    </row>
    <row r="88" spans="2:12" x14ac:dyDescent="0.4">
      <c r="B88" s="263"/>
      <c r="C88" s="294"/>
      <c r="D88" s="1176" t="s">
        <v>568</v>
      </c>
      <c r="E88" s="1177"/>
      <c r="F88" s="1178"/>
      <c r="G88" s="325"/>
      <c r="I88" s="120"/>
      <c r="J88" s="135"/>
      <c r="K88" s="18"/>
      <c r="L88" s="736" t="str">
        <f t="array" ref="L88">IF(SUM(ABS(M88:Y88))&gt;0,IF(OR($M$8:$Y$8=M88:Y88),"Hide","Show"),"")</f>
        <v/>
      </c>
    </row>
    <row r="89" spans="2:12" x14ac:dyDescent="0.4">
      <c r="B89" s="263"/>
      <c r="C89" s="263"/>
      <c r="D89" s="269" t="s">
        <v>52</v>
      </c>
      <c r="E89" s="269" t="s">
        <v>53</v>
      </c>
      <c r="F89" s="270" t="s">
        <v>54</v>
      </c>
      <c r="G89" s="327"/>
      <c r="I89" s="118"/>
      <c r="J89" s="134"/>
      <c r="K89" s="18"/>
      <c r="L89" s="736" t="str">
        <f t="array" ref="L89">IF(SUM(ABS(M89:Y89))&gt;0,IF(OR($M$8:$Y$8=M89:Y89),"Hide","Show"),"")</f>
        <v/>
      </c>
    </row>
    <row r="90" spans="2:12" x14ac:dyDescent="0.4">
      <c r="B90" s="263"/>
      <c r="C90" s="271" t="s">
        <v>77</v>
      </c>
      <c r="D90" s="540"/>
      <c r="E90" s="257"/>
      <c r="F90" s="255"/>
      <c r="G90" s="293"/>
      <c r="I90" s="94"/>
      <c r="K90" s="18"/>
      <c r="L90" s="736" t="str">
        <f t="array" ref="L90">IF(SUM(ABS(M90:Y90))&gt;0,IF(OR($M$8:$Y$8=M90:Y90),"Hide","Show"),"")</f>
        <v/>
      </c>
    </row>
    <row r="91" spans="2:12" x14ac:dyDescent="0.4">
      <c r="B91" s="263"/>
      <c r="C91" s="274" t="s">
        <v>78</v>
      </c>
      <c r="D91" s="257"/>
      <c r="E91" s="334"/>
      <c r="F91" s="333"/>
      <c r="G91" s="293"/>
      <c r="I91" s="94"/>
      <c r="K91" s="18"/>
      <c r="L91" s="736" t="str">
        <f t="array" ref="L91">IF(SUM(ABS(M91:Y91))&gt;0,IF(OR($M$8:$Y$8=M91:Y91),"Hide","Show"),"")</f>
        <v/>
      </c>
    </row>
    <row r="92" spans="2:12" x14ac:dyDescent="0.4">
      <c r="B92" s="263"/>
      <c r="C92" s="271" t="s">
        <v>79</v>
      </c>
      <c r="D92" s="257"/>
      <c r="E92" s="334"/>
      <c r="F92" s="333"/>
      <c r="G92" s="293"/>
      <c r="I92" s="94"/>
      <c r="K92" s="18"/>
      <c r="L92" s="736" t="str">
        <f t="array" ref="L92">IF(SUM(ABS(M92:Y92))&gt;0,IF(OR($M$8:$Y$8=M92:Y92),"Hide","Show"),"")</f>
        <v/>
      </c>
    </row>
    <row r="93" spans="2:12" x14ac:dyDescent="0.4">
      <c r="B93" s="263"/>
      <c r="C93" s="274" t="s">
        <v>80</v>
      </c>
      <c r="D93" s="257"/>
      <c r="E93" s="334"/>
      <c r="F93" s="333"/>
      <c r="G93" s="293"/>
      <c r="I93" s="94"/>
      <c r="K93" s="18"/>
      <c r="L93" s="736" t="str">
        <f t="array" ref="L93">IF(SUM(ABS(M93:Y93))&gt;0,IF(OR($M$8:$Y$8=M93:Y93),"Hide","Show"),"")</f>
        <v/>
      </c>
    </row>
    <row r="94" spans="2:12" x14ac:dyDescent="0.4">
      <c r="B94" s="263"/>
      <c r="C94" s="271" t="s">
        <v>81</v>
      </c>
      <c r="D94" s="538"/>
      <c r="E94" s="257"/>
      <c r="F94" s="255"/>
      <c r="G94" s="293"/>
      <c r="I94" s="94"/>
      <c r="K94" s="18"/>
      <c r="L94" s="736" t="str">
        <f t="array" ref="L94">IF(SUM(ABS(M94:Y94))&gt;0,IF(OR($M$8:$Y$8=M94:Y94),"Hide","Show"),"")</f>
        <v/>
      </c>
    </row>
    <row r="95" spans="2:12" x14ac:dyDescent="0.4">
      <c r="B95" s="263"/>
      <c r="C95" s="274" t="s">
        <v>82</v>
      </c>
      <c r="D95" s="257"/>
      <c r="E95" s="334"/>
      <c r="F95" s="333"/>
      <c r="G95" s="293"/>
      <c r="I95" s="94"/>
      <c r="K95" s="18"/>
      <c r="L95" s="736" t="str">
        <f t="array" ref="L95">IF(SUM(ABS(M95:Y95))&gt;0,IF(OR($M$8:$Y$8=M95:Y95),"Hide","Show"),"")</f>
        <v/>
      </c>
    </row>
    <row r="96" spans="2:12" x14ac:dyDescent="0.4">
      <c r="B96" s="263"/>
      <c r="C96" s="271" t="s">
        <v>83</v>
      </c>
      <c r="D96" s="257"/>
      <c r="E96" s="334"/>
      <c r="F96" s="333"/>
      <c r="G96" s="293"/>
      <c r="I96" s="94"/>
      <c r="K96" s="18"/>
      <c r="L96" s="736" t="str">
        <f t="array" ref="L96">IF(SUM(ABS(M96:Y96))&gt;0,IF(OR($M$8:$Y$8=M96:Y96),"Hide","Show"),"")</f>
        <v/>
      </c>
    </row>
    <row r="97" spans="1:12" ht="16" thickBot="1" x14ac:dyDescent="0.45">
      <c r="B97" s="263"/>
      <c r="C97" s="275" t="s">
        <v>84</v>
      </c>
      <c r="D97" s="260"/>
      <c r="E97" s="541"/>
      <c r="F97" s="542"/>
      <c r="G97" s="293"/>
      <c r="I97" s="94"/>
      <c r="K97" s="18"/>
      <c r="L97" s="736" t="str">
        <f t="array" ref="L97">IF(SUM(ABS(M97:Y97))&gt;0,IF(OR($M$8:$Y$8=M97:Y97),"Hide","Show"),"")</f>
        <v/>
      </c>
    </row>
    <row r="98" spans="1:12" ht="16" thickBot="1" x14ac:dyDescent="0.45">
      <c r="B98" s="263"/>
      <c r="C98" s="258"/>
      <c r="D98" s="258"/>
      <c r="E98" s="258"/>
      <c r="F98" s="286"/>
      <c r="G98" s="293"/>
      <c r="I98" s="94"/>
      <c r="K98" s="18"/>
      <c r="L98" s="736" t="str">
        <f t="array" ref="L98">IF(SUM(ABS(M98:Y98))&gt;0,IF(OR($M$8:$Y$8=M98:Y98),"Hide","Show"),"")</f>
        <v/>
      </c>
    </row>
    <row r="99" spans="1:12" ht="16" thickBot="1" x14ac:dyDescent="0.45">
      <c r="B99" s="263"/>
      <c r="C99" s="1118" t="s">
        <v>185</v>
      </c>
      <c r="D99" s="1119"/>
      <c r="E99" s="1120"/>
      <c r="F99" s="258"/>
      <c r="G99" s="293"/>
      <c r="I99" s="94"/>
      <c r="K99" s="18"/>
      <c r="L99" s="736" t="str">
        <f t="array" ref="L99">IF(SUM(ABS(M99:Y99))&gt;0,IF(OR($M$8:$Y$8=M99:Y99),"Hide","Show"),"")</f>
        <v/>
      </c>
    </row>
    <row r="100" spans="1:12" x14ac:dyDescent="0.4">
      <c r="B100" s="268"/>
      <c r="C100" s="267"/>
      <c r="D100" s="1179" t="s">
        <v>354</v>
      </c>
      <c r="E100" s="1106"/>
      <c r="F100" s="619"/>
      <c r="G100" s="293"/>
      <c r="I100" s="94"/>
      <c r="K100" s="18"/>
      <c r="L100" s="736" t="str">
        <f t="array" ref="L100">IF(SUM(ABS(M100:Y100))&gt;0,IF(OR($M$8:$Y$8=M100:Y100),"Hide","Show"),"")</f>
        <v/>
      </c>
    </row>
    <row r="101" spans="1:12" ht="31" x14ac:dyDescent="0.4">
      <c r="B101" s="263"/>
      <c r="C101" s="271" t="s">
        <v>349</v>
      </c>
      <c r="D101" s="1180"/>
      <c r="E101" s="1181"/>
      <c r="F101" s="300"/>
      <c r="G101" s="293"/>
      <c r="I101" s="94"/>
      <c r="K101" s="18"/>
      <c r="L101" s="736" t="str">
        <f t="array" ref="L101">IF(SUM(ABS(M101:Y101))&gt;0,IF(OR($M$8:$Y$8=M101:Y101),"Hide","Show"),"")</f>
        <v/>
      </c>
    </row>
    <row r="102" spans="1:12" x14ac:dyDescent="0.4">
      <c r="B102" s="263"/>
      <c r="C102" s="274" t="s">
        <v>183</v>
      </c>
      <c r="D102" s="1112"/>
      <c r="E102" s="1113"/>
      <c r="F102" s="300"/>
      <c r="G102" s="293"/>
      <c r="I102" s="94"/>
      <c r="K102" s="18"/>
      <c r="L102" s="736" t="str">
        <f t="array" ref="L102">IF(SUM(ABS(M102:Y102))&gt;0,IF(OR($M$8:$Y$8=M102:Y102),"Hide","Show"),"")</f>
        <v/>
      </c>
    </row>
    <row r="103" spans="1:12" x14ac:dyDescent="0.4">
      <c r="B103" s="263"/>
      <c r="C103" s="271" t="s">
        <v>253</v>
      </c>
      <c r="D103" s="1112"/>
      <c r="E103" s="1113"/>
      <c r="F103" s="300"/>
      <c r="G103" s="293"/>
      <c r="I103" s="94"/>
      <c r="K103" s="18"/>
      <c r="L103" s="736" t="str">
        <f t="array" ref="L103">IF(SUM(ABS(M103:Y103))&gt;0,IF(OR($M$8:$Y$8=M103:Y103),"Hide","Show"),"")</f>
        <v/>
      </c>
    </row>
    <row r="104" spans="1:12" ht="31.5" thickBot="1" x14ac:dyDescent="0.45">
      <c r="B104" s="263"/>
      <c r="C104" s="272" t="s">
        <v>351</v>
      </c>
      <c r="D104" s="1114" t="str">
        <f>IF(D101+D103=0,"",D101+D103)</f>
        <v/>
      </c>
      <c r="E104" s="1115"/>
      <c r="F104" s="258"/>
      <c r="G104" s="293"/>
      <c r="I104" s="94"/>
      <c r="K104" s="18"/>
      <c r="L104" s="736" t="str">
        <f t="array" ref="L104">IF(SUM(ABS(M104:Y104))&gt;0,IF(OR($M$8:$Y$8=M104:Y104),"Hide","Show"),"")</f>
        <v/>
      </c>
    </row>
    <row r="105" spans="1:12" ht="16" thickBot="1" x14ac:dyDescent="0.45">
      <c r="B105" s="276"/>
      <c r="C105" s="261"/>
      <c r="D105" s="261"/>
      <c r="E105" s="261"/>
      <c r="F105" s="261"/>
      <c r="G105" s="298"/>
      <c r="K105" s="18"/>
      <c r="L105" s="736" t="str">
        <f t="array" ref="L105">IF(SUM(ABS(M105:Y105))&gt;0,IF(OR($M$8:$Y$8=M105:Y105),"Hide","Show"),"")</f>
        <v/>
      </c>
    </row>
    <row r="106" spans="1:12" x14ac:dyDescent="0.4">
      <c r="K106" s="18"/>
      <c r="L106" s="736" t="str">
        <f t="array" ref="L106">IF(SUM(ABS(M106:Y106))&gt;0,IF(OR($M$8:$Y$8=M106:Y106),"Hide","Show"),"")</f>
        <v/>
      </c>
    </row>
    <row r="107" spans="1:12" s="17" customFormat="1" x14ac:dyDescent="0.4">
      <c r="A107" s="18"/>
      <c r="B107" s="18"/>
      <c r="C107" s="18"/>
      <c r="D107" s="18"/>
      <c r="E107" s="18"/>
      <c r="F107" s="18"/>
      <c r="G107" s="18"/>
      <c r="H107" s="18"/>
      <c r="I107" s="209"/>
      <c r="J107" s="209"/>
      <c r="K107" s="209"/>
      <c r="L107" s="736" t="str">
        <f t="array" ref="L107">IF(SUM(ABS(M107:Y107))&gt;0,IF(OR($M$8:$Y$8=M107:Y107),"Hide","Show"),"")</f>
        <v/>
      </c>
    </row>
    <row r="108" spans="1:12" x14ac:dyDescent="0.4">
      <c r="L108" s="736" t="str">
        <f t="array" ref="L108">IF(SUM(ABS(M108:Y108))&gt;0,IF(OR($M$8:$Y$8=M108:Y108),"Hide","Show"),"")</f>
        <v/>
      </c>
    </row>
    <row r="109" spans="1:12" x14ac:dyDescent="0.4">
      <c r="L109" s="736" t="str">
        <f t="array" ref="L109">IF(SUM(ABS(M109:Y109))&gt;0,IF(OR($M$8:$Y$8=M109:Y109),"Hide","Show"),"")</f>
        <v/>
      </c>
    </row>
    <row r="110" spans="1:12" x14ac:dyDescent="0.4">
      <c r="L110" s="736" t="str">
        <f t="array" ref="L110">IF(SUM(ABS(M110:Y110))&gt;0,IF(OR($M$8:$Y$8=M110:Y110),"Hide","Show"),"")</f>
        <v/>
      </c>
    </row>
    <row r="111" spans="1:12" x14ac:dyDescent="0.4">
      <c r="L111" s="736" t="str">
        <f t="array" ref="L111">IF(SUM(ABS(M111:Y111))&gt;0,IF(OR($M$8:$Y$8=M111:Y111),"Hide","Show"),"")</f>
        <v/>
      </c>
    </row>
    <row r="112" spans="1:12" x14ac:dyDescent="0.4">
      <c r="L112" s="736" t="str">
        <f t="array" ref="L112">IF(SUM(ABS(M112:Y112))&gt;0,IF(OR($M$8:$Y$8=M112:Y112),"Hide","Show"),"")</f>
        <v/>
      </c>
    </row>
    <row r="113" spans="12:12" x14ac:dyDescent="0.4">
      <c r="L113" s="736" t="str">
        <f t="array" ref="L113">IF(SUM(ABS(M113:Y113))&gt;0,IF(OR($M$8:$Y$8=M113:Y113),"Hide","Show"),"")</f>
        <v/>
      </c>
    </row>
    <row r="114" spans="12:12" x14ac:dyDescent="0.4">
      <c r="L114" s="736" t="str">
        <f t="array" ref="L114">IF(SUM(ABS(M114:Y114))&gt;0,IF(OR($M$8:$Y$8=M114:Y114),"Hide","Show"),"")</f>
        <v/>
      </c>
    </row>
    <row r="115" spans="12:12" x14ac:dyDescent="0.4">
      <c r="L115" s="736" t="str">
        <f t="array" ref="L115">IF(SUM(ABS(M115:Y115))&gt;0,IF(OR($M$8:$Y$8=M115:Y115),"Hide","Show"),"")</f>
        <v/>
      </c>
    </row>
    <row r="116" spans="12:12" x14ac:dyDescent="0.4">
      <c r="L116" s="736" t="str">
        <f t="array" ref="L116">IF(SUM(ABS(M116:Y116))&gt;0,IF(OR($M$8:$Y$8=M116:Y116),"Hide","Show"),"")</f>
        <v/>
      </c>
    </row>
    <row r="117" spans="12:12" x14ac:dyDescent="0.4">
      <c r="L117" s="736" t="str">
        <f t="array" ref="L117">IF(SUM(ABS(M117:Y117))&gt;0,IF(OR($M$8:$Y$8=M117:Y117),"Hide","Show"),"")</f>
        <v/>
      </c>
    </row>
    <row r="118" spans="12:12" x14ac:dyDescent="0.4">
      <c r="L118" s="736" t="str">
        <f t="array" ref="L118">IF(SUM(ABS(M118:Y118))&gt;0,IF(OR($M$8:$Y$8=M118:Y118),"Hide","Show"),"")</f>
        <v/>
      </c>
    </row>
    <row r="119" spans="12:12" x14ac:dyDescent="0.4">
      <c r="L119" s="736" t="str">
        <f t="array" ref="L119">IF(SUM(ABS(M119:Y119))&gt;0,IF(OR($M$8:$Y$8=M119:Y119),"Hide","Show"),"")</f>
        <v/>
      </c>
    </row>
    <row r="120" spans="12:12" x14ac:dyDescent="0.4">
      <c r="L120" s="736" t="str">
        <f t="array" ref="L120">IF(SUM(ABS(M120:Y120))&gt;0,IF(OR($M$8:$Y$8=M120:Y120),"Hide","Show"),"")</f>
        <v/>
      </c>
    </row>
    <row r="121" spans="12:12" x14ac:dyDescent="0.4">
      <c r="L121" s="736" t="str">
        <f t="array" ref="L121">IF(SUM(ABS(M121:Y121))&gt;0,IF(OR($M$8:$Y$8=M121:Y121),"Hide","Show"),"")</f>
        <v/>
      </c>
    </row>
    <row r="122" spans="12:12" x14ac:dyDescent="0.4">
      <c r="L122" s="736" t="str">
        <f t="array" ref="L122">IF(SUM(ABS(M122:Y122))&gt;0,IF(OR($M$8:$Y$8=M122:Y122),"Hide","Show"),"")</f>
        <v/>
      </c>
    </row>
    <row r="123" spans="12:12" x14ac:dyDescent="0.4">
      <c r="L123" s="736" t="str">
        <f t="array" ref="L123">IF(SUM(ABS(M123:Y123))&gt;0,IF(OR($M$8:$Y$8=M123:Y123),"Hide","Show"),"")</f>
        <v/>
      </c>
    </row>
    <row r="124" spans="12:12" x14ac:dyDescent="0.4">
      <c r="L124" s="736" t="str">
        <f t="array" ref="L124">IF(SUM(ABS(M124:Y124))&gt;0,IF(OR($M$8:$Y$8=M124:Y124),"Hide","Show"),"")</f>
        <v/>
      </c>
    </row>
    <row r="125" spans="12:12" x14ac:dyDescent="0.4">
      <c r="L125" s="736" t="str">
        <f t="array" ref="L125">IF(SUM(ABS(M125:Y125))&gt;0,IF(OR($M$8:$Y$8=M125:Y125),"Hide","Show"),"")</f>
        <v/>
      </c>
    </row>
    <row r="126" spans="12:12" x14ac:dyDescent="0.4">
      <c r="L126" s="736" t="str">
        <f t="array" ref="L126">IF(SUM(ABS(M126:Y126))&gt;0,IF(OR($M$8:$Y$8=M126:Y126),"Hide","Show"),"")</f>
        <v/>
      </c>
    </row>
    <row r="127" spans="12:12" x14ac:dyDescent="0.4">
      <c r="L127" s="736" t="str">
        <f t="array" ref="L127">IF(SUM(ABS(M127:Y127))&gt;0,IF(OR($M$8:$Y$8=M127:Y127),"Hide","Show"),"")</f>
        <v/>
      </c>
    </row>
    <row r="128" spans="12:12" x14ac:dyDescent="0.4">
      <c r="L128" s="736" t="str">
        <f t="array" ref="L128">IF(SUM(ABS(M128:Y128))&gt;0,IF(OR($M$8:$Y$8=M128:Y128),"Hide","Show"),"")</f>
        <v/>
      </c>
    </row>
    <row r="129" spans="12:12" x14ac:dyDescent="0.4">
      <c r="L129" s="736" t="str">
        <f t="array" ref="L129">IF(SUM(ABS(M129:Y129))&gt;0,IF(OR($M$8:$Y$8=M129:Y129),"Hide","Show"),"")</f>
        <v/>
      </c>
    </row>
    <row r="130" spans="12:12" x14ac:dyDescent="0.4">
      <c r="L130" s="736" t="str">
        <f t="array" ref="L130">IF(SUM(ABS(M130:Y130))&gt;0,IF(OR($M$8:$Y$8=M130:Y130),"Hide","Show"),"")</f>
        <v/>
      </c>
    </row>
    <row r="131" spans="12:12" x14ac:dyDescent="0.4">
      <c r="L131" s="736" t="str">
        <f t="array" ref="L131">IF(SUM(ABS(M131:Y131))&gt;0,IF(OR($M$8:$Y$8=M131:Y131),"Hide","Show"),"")</f>
        <v/>
      </c>
    </row>
    <row r="132" spans="12:12" x14ac:dyDescent="0.4">
      <c r="L132" s="736" t="str">
        <f t="array" ref="L132">IF(SUM(ABS(M132:Y132))&gt;0,IF(OR($M$8:$Y$8=M132:Y132),"Hide","Show"),"")</f>
        <v/>
      </c>
    </row>
    <row r="133" spans="12:12" x14ac:dyDescent="0.4">
      <c r="L133" s="736" t="str">
        <f t="array" ref="L133">IF(SUM(ABS(M133:Y133))&gt;0,IF(OR($M$8:$Y$8=M133:Y133),"Hide","Show"),"")</f>
        <v/>
      </c>
    </row>
    <row r="134" spans="12:12" x14ac:dyDescent="0.4">
      <c r="L134" s="736" t="str">
        <f t="array" ref="L134">IF(SUM(ABS(M134:Y134))&gt;0,IF(OR($M$8:$Y$8=M134:Y134),"Hide","Show"),"")</f>
        <v/>
      </c>
    </row>
    <row r="135" spans="12:12" x14ac:dyDescent="0.4">
      <c r="L135" s="736" t="str">
        <f t="array" ref="L135">IF(SUM(ABS(M135:Y135))&gt;0,IF(OR($M$8:$Y$8=M135:Y135),"Hide","Show"),"")</f>
        <v/>
      </c>
    </row>
    <row r="136" spans="12:12" x14ac:dyDescent="0.4">
      <c r="L136" s="736" t="str">
        <f t="array" ref="L136">IF(SUM(ABS(M136:Y136))&gt;0,IF(OR($M$8:$Y$8=M136:Y136),"Hide","Show"),"")</f>
        <v/>
      </c>
    </row>
    <row r="137" spans="12:12" x14ac:dyDescent="0.4">
      <c r="L137" s="736" t="str">
        <f t="array" ref="L137">IF(SUM(ABS(M137:Y137))&gt;0,IF(OR($M$8:$Y$8=M137:Y137),"Hide","Show"),"")</f>
        <v/>
      </c>
    </row>
    <row r="138" spans="12:12" x14ac:dyDescent="0.4">
      <c r="L138" s="736" t="str">
        <f t="array" ref="L138">IF(SUM(ABS(M138:Y138))&gt;0,IF(OR($M$8:$Y$8=M138:Y138),"Hide","Show"),"")</f>
        <v/>
      </c>
    </row>
    <row r="139" spans="12:12" x14ac:dyDescent="0.4">
      <c r="L139" s="736" t="str">
        <f t="array" ref="L139">IF(SUM(ABS(M139:Y139))&gt;0,IF(OR($M$8:$Y$8=M139:Y139),"Hide","Show"),"")</f>
        <v/>
      </c>
    </row>
    <row r="140" spans="12:12" x14ac:dyDescent="0.4">
      <c r="L140" s="736" t="str">
        <f t="array" ref="L140">IF(SUM(ABS(M140:Y140))&gt;0,IF(OR($M$8:$Y$8=M140:Y140),"Hide","Show"),"")</f>
        <v/>
      </c>
    </row>
    <row r="141" spans="12:12" x14ac:dyDescent="0.4">
      <c r="L141" s="736" t="str">
        <f t="array" ref="L141">IF(SUM(ABS(M141:Y141))&gt;0,IF(OR($M$8:$Y$8=M141:Y141),"Hide","Show"),"")</f>
        <v/>
      </c>
    </row>
    <row r="142" spans="12:12" x14ac:dyDescent="0.4">
      <c r="L142" s="736" t="str">
        <f t="array" ref="L142">IF(SUM(ABS(M142:Y142))&gt;0,IF(OR($M$8:$Y$8=M142:Y142),"Hide","Show"),"")</f>
        <v/>
      </c>
    </row>
    <row r="143" spans="12:12" x14ac:dyDescent="0.4">
      <c r="L143" s="736" t="str">
        <f t="array" ref="L143">IF(SUM(ABS(M143:Y143))&gt;0,IF(OR($M$8:$Y$8=M143:Y143),"Hide","Show"),"")</f>
        <v/>
      </c>
    </row>
    <row r="144" spans="12:12" x14ac:dyDescent="0.4">
      <c r="L144" s="736" t="str">
        <f t="array" ref="L144">IF(SUM(ABS(M144:Y144))&gt;0,IF(OR($M$8:$Y$8=M144:Y144),"Hide","Show"),"")</f>
        <v/>
      </c>
    </row>
    <row r="145" spans="12:12" x14ac:dyDescent="0.4">
      <c r="L145" s="736" t="str">
        <f t="array" ref="L145">IF(SUM(ABS(M145:Y145))&gt;0,IF(OR($M$8:$Y$8=M145:Y145),"Hide","Show"),"")</f>
        <v/>
      </c>
    </row>
    <row r="146" spans="12:12" x14ac:dyDescent="0.4">
      <c r="L146" s="736" t="str">
        <f t="array" ref="L146">IF(SUM(ABS(M146:Y146))&gt;0,IF(OR($M$8:$Y$8=M146:Y146),"Hide","Show"),"")</f>
        <v/>
      </c>
    </row>
    <row r="147" spans="12:12" x14ac:dyDescent="0.4">
      <c r="L147" s="736" t="str">
        <f t="array" ref="L147">IF(SUM(ABS(M147:Y147))&gt;0,IF(OR($M$8:$Y$8=M147:Y147),"Hide","Show"),"")</f>
        <v/>
      </c>
    </row>
    <row r="148" spans="12:12" x14ac:dyDescent="0.4">
      <c r="L148" s="736" t="str">
        <f t="array" ref="L148">IF(SUM(ABS(M148:Y148))&gt;0,IF(OR($M$8:$Y$8=M148:Y148),"Hide","Show"),"")</f>
        <v/>
      </c>
    </row>
    <row r="149" spans="12:12" x14ac:dyDescent="0.4">
      <c r="L149" s="736" t="str">
        <f t="array" ref="L149">IF(SUM(ABS(M149:Y149))&gt;0,IF(OR($M$8:$Y$8=M149:Y149),"Hide","Show"),"")</f>
        <v/>
      </c>
    </row>
    <row r="150" spans="12:12" x14ac:dyDescent="0.4">
      <c r="L150" s="736" t="str">
        <f t="array" ref="L150">IF(SUM(ABS(M150:Y150))&gt;0,IF(OR($M$8:$Y$8=M150:Y150),"Hide","Show"),"")</f>
        <v/>
      </c>
    </row>
    <row r="151" spans="12:12" x14ac:dyDescent="0.4">
      <c r="L151" s="736" t="str">
        <f t="array" ref="L151">IF(SUM(ABS(M151:Y151))&gt;0,IF(OR($M$8:$Y$8=M151:Y151),"Hide","Show"),"")</f>
        <v/>
      </c>
    </row>
    <row r="152" spans="12:12" x14ac:dyDescent="0.4">
      <c r="L152" s="736" t="str">
        <f t="array" ref="L152">IF(SUM(ABS(M152:Y152))&gt;0,IF(OR($M$8:$Y$8=M152:Y152),"Hide","Show"),"")</f>
        <v/>
      </c>
    </row>
    <row r="153" spans="12:12" x14ac:dyDescent="0.4">
      <c r="L153" s="736" t="str">
        <f t="array" ref="L153">IF(SUM(ABS(M153:Y153))&gt;0,IF(OR($M$8:$Y$8=M153:Y153),"Hide","Show"),"")</f>
        <v/>
      </c>
    </row>
    <row r="154" spans="12:12" x14ac:dyDescent="0.4">
      <c r="L154" s="736" t="str">
        <f t="array" ref="L154">IF(SUM(ABS(M154:Y154))&gt;0,IF(OR($M$8:$Y$8=M154:Y154),"Hide","Show"),"")</f>
        <v/>
      </c>
    </row>
    <row r="155" spans="12:12" x14ac:dyDescent="0.4">
      <c r="L155" s="736" t="str">
        <f t="array" ref="L155">IF(SUM(ABS(M155:Y155))&gt;0,IF(OR($M$8:$Y$8=M155:Y155),"Hide","Show"),"")</f>
        <v/>
      </c>
    </row>
    <row r="156" spans="12:12" x14ac:dyDescent="0.4">
      <c r="L156" s="736" t="str">
        <f t="array" ref="L156">IF(SUM(ABS(M156:Y156))&gt;0,IF(OR($M$8:$Y$8=M156:Y156),"Hide","Show"),"")</f>
        <v/>
      </c>
    </row>
    <row r="157" spans="12:12" x14ac:dyDescent="0.4">
      <c r="L157" s="736" t="str">
        <f t="array" ref="L157">IF(SUM(ABS(M157:Y157))&gt;0,IF(OR($M$8:$Y$8=M157:Y157),"Hide","Show"),"")</f>
        <v/>
      </c>
    </row>
    <row r="158" spans="12:12" x14ac:dyDescent="0.4">
      <c r="L158" s="736" t="str">
        <f t="array" ref="L158">IF(SUM(ABS(M158:Y158))&gt;0,IF(OR($M$8:$Y$8=M158:Y158),"Hide","Show"),"")</f>
        <v/>
      </c>
    </row>
    <row r="159" spans="12:12" x14ac:dyDescent="0.4">
      <c r="L159" s="736" t="str">
        <f t="array" ref="L159">IF(SUM(ABS(M159:Y159))&gt;0,IF(OR($M$8:$Y$8=M159:Y159),"Hide","Show"),"")</f>
        <v/>
      </c>
    </row>
    <row r="160" spans="12:12" x14ac:dyDescent="0.4">
      <c r="L160" s="736" t="str">
        <f t="array" ref="L160">IF(SUM(ABS(M160:Y160))&gt;0,IF(OR($M$8:$Y$8=M160:Y160),"Hide","Show"),"")</f>
        <v/>
      </c>
    </row>
    <row r="161" spans="12:12" x14ac:dyDescent="0.4">
      <c r="L161" s="736" t="str">
        <f t="array" ref="L161">IF(SUM(ABS(M161:Y161))&gt;0,IF(OR($M$8:$Y$8=M161:Y161),"Hide","Show"),"")</f>
        <v/>
      </c>
    </row>
    <row r="162" spans="12:12" x14ac:dyDescent="0.4">
      <c r="L162" s="736" t="str">
        <f t="array" ref="L162">IF(SUM(ABS(M162:Y162))&gt;0,IF(OR($M$8:$Y$8=M162:Y162),"Hide","Show"),"")</f>
        <v/>
      </c>
    </row>
    <row r="163" spans="12:12" x14ac:dyDescent="0.4">
      <c r="L163" s="736" t="str">
        <f t="array" ref="L163">IF(SUM(ABS(M163:Y163))&gt;0,IF(OR($M$8:$Y$8=M163:Y163),"Hide","Show"),"")</f>
        <v/>
      </c>
    </row>
    <row r="164" spans="12:12" x14ac:dyDescent="0.4">
      <c r="L164" s="736" t="str">
        <f t="array" ref="L164">IF(SUM(ABS(M164:Y164))&gt;0,IF(OR($M$8:$Y$8=M164:Y164),"Hide","Show"),"")</f>
        <v/>
      </c>
    </row>
    <row r="165" spans="12:12" x14ac:dyDescent="0.4">
      <c r="L165" s="736" t="str">
        <f t="array" ref="L165">IF(SUM(ABS(M165:Y165))&gt;0,IF(OR($M$8:$Y$8=M165:Y165),"Hide","Show"),"")</f>
        <v/>
      </c>
    </row>
    <row r="166" spans="12:12" x14ac:dyDescent="0.4">
      <c r="L166" s="736" t="str">
        <f t="array" ref="L166">IF(SUM(ABS(M166:Y166))&gt;0,IF(OR($M$8:$Y$8=M166:Y166),"Hide","Show"),"")</f>
        <v/>
      </c>
    </row>
    <row r="167" spans="12:12" x14ac:dyDescent="0.4">
      <c r="L167" s="736" t="str">
        <f t="array" ref="L167">IF(SUM(ABS(M167:Y167))&gt;0,IF(OR($M$8:$Y$8=M167:Y167),"Hide","Show"),"")</f>
        <v/>
      </c>
    </row>
    <row r="168" spans="12:12" x14ac:dyDescent="0.4">
      <c r="L168" s="736" t="str">
        <f t="array" ref="L168">IF(SUM(ABS(M168:Y168))&gt;0,IF(OR($M$8:$Y$8=M168:Y168),"Hide","Show"),"")</f>
        <v/>
      </c>
    </row>
    <row r="169" spans="12:12" x14ac:dyDescent="0.4">
      <c r="L169" s="736" t="str">
        <f t="array" ref="L169">IF(SUM(ABS(M169:Y169))&gt;0,IF(OR($M$8:$Y$8=M169:Y169),"Hide","Show"),"")</f>
        <v/>
      </c>
    </row>
    <row r="170" spans="12:12" x14ac:dyDescent="0.4">
      <c r="L170" s="736" t="str">
        <f t="array" ref="L170">IF(SUM(ABS(M170:Y170))&gt;0,IF(OR($M$8:$Y$8=M170:Y170),"Hide","Show"),"")</f>
        <v/>
      </c>
    </row>
    <row r="171" spans="12:12" x14ac:dyDescent="0.4">
      <c r="L171" s="736" t="str">
        <f t="array" ref="L171">IF(SUM(ABS(M171:Y171))&gt;0,IF(OR($M$8:$Y$8=M171:Y171),"Hide","Show"),"")</f>
        <v/>
      </c>
    </row>
    <row r="172" spans="12:12" x14ac:dyDescent="0.4">
      <c r="L172" s="736" t="str">
        <f t="array" ref="L172">IF(SUM(ABS(M172:Y172))&gt;0,IF(OR($M$8:$Y$8=M172:Y172),"Hide","Show"),"")</f>
        <v/>
      </c>
    </row>
    <row r="173" spans="12:12" x14ac:dyDescent="0.4">
      <c r="L173" s="736" t="str">
        <f t="array" ref="L173">IF(SUM(ABS(M173:Y173))&gt;0,IF(OR($M$8:$Y$8=M173:Y173),"Hide","Show"),"")</f>
        <v/>
      </c>
    </row>
    <row r="174" spans="12:12" x14ac:dyDescent="0.4">
      <c r="L174" s="736" t="str">
        <f t="array" ref="L174">IF(SUM(ABS(M174:Y174))&gt;0,IF(OR($M$8:$Y$8=M174:Y174),"Hide","Show"),"")</f>
        <v/>
      </c>
    </row>
    <row r="175" spans="12:12" x14ac:dyDescent="0.4">
      <c r="L175" s="736" t="str">
        <f t="array" ref="L175">IF(SUM(ABS(M175:Y175))&gt;0,IF(OR($M$8:$Y$8=M175:Y175),"Hide","Show"),"")</f>
        <v/>
      </c>
    </row>
    <row r="176" spans="12:12" x14ac:dyDescent="0.4">
      <c r="L176" s="736" t="str">
        <f t="array" ref="L176">IF(SUM(ABS(M176:Y176))&gt;0,IF(OR($M$8:$Y$8=M176:Y176),"Hide","Show"),"")</f>
        <v/>
      </c>
    </row>
    <row r="177" spans="12:12" x14ac:dyDescent="0.4">
      <c r="L177" s="736" t="str">
        <f t="array" ref="L177">IF(SUM(ABS(M177:Y177))&gt;0,IF(OR($M$8:$Y$8=M177:Y177),"Hide","Show"),"")</f>
        <v/>
      </c>
    </row>
    <row r="178" spans="12:12" x14ac:dyDescent="0.4">
      <c r="L178" s="736" t="str">
        <f t="array" ref="L178">IF(SUM(ABS(M178:Y178))&gt;0,IF(OR($M$8:$Y$8=M178:Y178),"Hide","Show"),"")</f>
        <v/>
      </c>
    </row>
    <row r="179" spans="12:12" x14ac:dyDescent="0.4">
      <c r="L179" s="736" t="str">
        <f t="array" ref="L179">IF(SUM(ABS(M179:Y179))&gt;0,IF(OR($M$8:$Y$8=M179:Y179),"Hide","Show"),"")</f>
        <v/>
      </c>
    </row>
    <row r="180" spans="12:12" x14ac:dyDescent="0.4">
      <c r="L180" s="736" t="str">
        <f t="array" ref="L180">IF(SUM(ABS(M180:Y180))&gt;0,IF(OR($M$8:$Y$8=M180:Y180),"Hide","Show"),"")</f>
        <v/>
      </c>
    </row>
    <row r="181" spans="12:12" x14ac:dyDescent="0.4">
      <c r="L181" s="736" t="str">
        <f t="array" ref="L181">IF(SUM(ABS(M181:Y181))&gt;0,IF(OR($M$8:$Y$8=M181:Y181),"Hide","Show"),"")</f>
        <v/>
      </c>
    </row>
    <row r="182" spans="12:12" x14ac:dyDescent="0.4">
      <c r="L182" s="736" t="str">
        <f t="array" ref="L182">IF(SUM(ABS(M182:Y182))&gt;0,IF(OR($M$8:$Y$8=M182:Y182),"Hide","Show"),"")</f>
        <v/>
      </c>
    </row>
    <row r="183" spans="12:12" x14ac:dyDescent="0.4">
      <c r="L183" s="736" t="str">
        <f t="array" ref="L183">IF(SUM(ABS(M183:Y183))&gt;0,IF(OR($M$8:$Y$8=M183:Y183),"Hide","Show"),"")</f>
        <v/>
      </c>
    </row>
    <row r="184" spans="12:12" x14ac:dyDescent="0.4">
      <c r="L184" s="736" t="str">
        <f t="array" ref="L184">IF(SUM(ABS(M184:Y184))&gt;0,IF(OR($M$8:$Y$8=M184:Y184),"Hide","Show"),"")</f>
        <v/>
      </c>
    </row>
    <row r="185" spans="12:12" x14ac:dyDescent="0.4">
      <c r="L185" s="736" t="str">
        <f t="array" ref="L185">IF(SUM(ABS(M185:Y185))&gt;0,IF(OR($M$8:$Y$8=M185:Y185),"Hide","Show"),"")</f>
        <v/>
      </c>
    </row>
    <row r="186" spans="12:12" x14ac:dyDescent="0.4">
      <c r="L186" s="736" t="str">
        <f t="array" ref="L186">IF(SUM(ABS(M186:Y186))&gt;0,IF(OR($M$8:$Y$8=M186:Y186),"Hide","Show"),"")</f>
        <v/>
      </c>
    </row>
    <row r="187" spans="12:12" x14ac:dyDescent="0.4">
      <c r="L187" s="736" t="str">
        <f t="array" ref="L187">IF(SUM(ABS(M187:Y187))&gt;0,IF(OR($M$8:$Y$8=M187:Y187),"Hide","Show"),"")</f>
        <v/>
      </c>
    </row>
    <row r="188" spans="12:12" x14ac:dyDescent="0.4">
      <c r="L188" s="736" t="str">
        <f t="array" ref="L188">IF(SUM(ABS(M188:Y188))&gt;0,IF(OR($M$8:$Y$8=M188:Y188),"Hide","Show"),"")</f>
        <v/>
      </c>
    </row>
    <row r="189" spans="12:12" x14ac:dyDescent="0.4">
      <c r="L189" s="736" t="str">
        <f t="array" ref="L189">IF(SUM(ABS(M189:Y189))&gt;0,IF(OR($M$8:$Y$8=M189:Y189),"Hide","Show"),"")</f>
        <v/>
      </c>
    </row>
    <row r="190" spans="12:12" x14ac:dyDescent="0.4">
      <c r="L190" s="736" t="str">
        <f t="array" ref="L190">IF(SUM(ABS(M190:Y190))&gt;0,IF(OR($M$8:$Y$8=M190:Y190),"Hide","Show"),"")</f>
        <v/>
      </c>
    </row>
    <row r="191" spans="12:12" x14ac:dyDescent="0.4">
      <c r="L191" s="736" t="str">
        <f t="array" ref="L191">IF(SUM(ABS(M191:Y191))&gt;0,IF(OR($M$8:$Y$8=M191:Y191),"Hide","Show"),"")</f>
        <v/>
      </c>
    </row>
    <row r="192" spans="12:12" x14ac:dyDescent="0.4">
      <c r="L192" s="736" t="str">
        <f t="array" ref="L192">IF(SUM(ABS(M192:Y192))&gt;0,IF(OR($M$8:$Y$8=M192:Y192),"Hide","Show"),"")</f>
        <v/>
      </c>
    </row>
    <row r="193" spans="12:12" x14ac:dyDescent="0.4">
      <c r="L193" s="736" t="str">
        <f t="array" ref="L193">IF(SUM(ABS(M193:Y193))&gt;0,IF(OR($M$8:$Y$8=M193:Y193),"Hide","Show"),"")</f>
        <v/>
      </c>
    </row>
    <row r="194" spans="12:12" x14ac:dyDescent="0.4">
      <c r="L194" s="736" t="str">
        <f t="array" ref="L194">IF(SUM(ABS(M194:Y194))&gt;0,IF(OR($M$8:$Y$8=M194:Y194),"Hide","Show"),"")</f>
        <v/>
      </c>
    </row>
    <row r="195" spans="12:12" x14ac:dyDescent="0.4">
      <c r="L195" s="736" t="str">
        <f t="array" ref="L195">IF(SUM(ABS(M195:Y195))&gt;0,IF(OR($M$8:$Y$8=M195:Y195),"Hide","Show"),"")</f>
        <v/>
      </c>
    </row>
    <row r="196" spans="12:12" x14ac:dyDescent="0.4">
      <c r="L196" s="736" t="str">
        <f t="array" ref="L196">IF(SUM(ABS(M196:Y196))&gt;0,IF(OR($M$8:$Y$8=M196:Y196),"Hide","Show"),"")</f>
        <v/>
      </c>
    </row>
    <row r="197" spans="12:12" x14ac:dyDescent="0.4">
      <c r="L197" s="736" t="str">
        <f t="array" ref="L197">IF(SUM(ABS(M197:Y197))&gt;0,IF(OR($M$8:$Y$8=M197:Y197),"Hide","Show"),"")</f>
        <v/>
      </c>
    </row>
    <row r="198" spans="12:12" x14ac:dyDescent="0.4">
      <c r="L198" s="736" t="str">
        <f t="array" ref="L198">IF(SUM(ABS(M198:Y198))&gt;0,IF(OR($M$8:$Y$8=M198:Y198),"Hide","Show"),"")</f>
        <v/>
      </c>
    </row>
    <row r="199" spans="12:12" x14ac:dyDescent="0.4">
      <c r="L199" s="736" t="str">
        <f t="array" ref="L199">IF(SUM(ABS(M199:Y199))&gt;0,IF(OR($M$8:$Y$8=M199:Y199),"Hide","Show"),"")</f>
        <v/>
      </c>
    </row>
    <row r="200" spans="12:12" x14ac:dyDescent="0.4">
      <c r="L200" s="736" t="str">
        <f t="array" ref="L200">IF(SUM(ABS(M200:Y200))&gt;0,IF(OR($M$8:$Y$8=M200:Y200),"Hide","Show"),"")</f>
        <v/>
      </c>
    </row>
    <row r="201" spans="12:12" x14ac:dyDescent="0.4">
      <c r="L201" s="736" t="str">
        <f t="array" ref="L201">IF(SUM(ABS(M201:Y201))&gt;0,IF(OR($M$8:$Y$8=M201:Y201),"Hide","Show"),"")</f>
        <v/>
      </c>
    </row>
    <row r="202" spans="12:12" x14ac:dyDescent="0.4">
      <c r="L202" s="736" t="str">
        <f t="array" ref="L202">IF(SUM(ABS(M202:Y202))&gt;0,IF(OR($M$8:$Y$8=M202:Y202),"Hide","Show"),"")</f>
        <v/>
      </c>
    </row>
    <row r="203" spans="12:12" x14ac:dyDescent="0.4">
      <c r="L203" s="736" t="str">
        <f t="array" ref="L203">IF(SUM(ABS(M203:Y203))&gt;0,IF(OR($M$8:$Y$8=M203:Y203),"Hide","Show"),"")</f>
        <v/>
      </c>
    </row>
    <row r="204" spans="12:12" x14ac:dyDescent="0.4">
      <c r="L204" s="736" t="str">
        <f t="array" ref="L204">IF(SUM(ABS(M204:Y204))&gt;0,IF(OR($M$8:$Y$8=M204:Y204),"Hide","Show"),"")</f>
        <v/>
      </c>
    </row>
    <row r="205" spans="12:12" x14ac:dyDescent="0.4">
      <c r="L205" s="736" t="str">
        <f t="array" ref="L205">IF(SUM(ABS(M205:Y205))&gt;0,IF(OR($M$8:$Y$8=M205:Y205),"Hide","Show"),"")</f>
        <v/>
      </c>
    </row>
    <row r="206" spans="12:12" x14ac:dyDescent="0.4">
      <c r="L206" s="736" t="str">
        <f t="array" ref="L206">IF(SUM(ABS(M206:Y206))&gt;0,IF(OR($M$8:$Y$8=M206:Y206),"Hide","Show"),"")</f>
        <v/>
      </c>
    </row>
    <row r="207" spans="12:12" x14ac:dyDescent="0.4">
      <c r="L207" s="736" t="str">
        <f t="array" ref="L207">IF(SUM(ABS(M207:Y207))&gt;0,IF(OR($M$8:$Y$8=M207:Y207),"Hide","Show"),"")</f>
        <v/>
      </c>
    </row>
    <row r="208" spans="12:12" x14ac:dyDescent="0.4">
      <c r="L208" s="736" t="str">
        <f t="array" ref="L208">IF(SUM(ABS(M208:Y208))&gt;0,IF(OR($M$8:$Y$8=M208:Y208),"Hide","Show"),"")</f>
        <v/>
      </c>
    </row>
    <row r="209" spans="12:12" x14ac:dyDescent="0.4">
      <c r="L209" s="736" t="str">
        <f t="array" ref="L209">IF(SUM(ABS(M209:Y209))&gt;0,IF(OR($M$8:$Y$8=M209:Y209),"Hide","Show"),"")</f>
        <v/>
      </c>
    </row>
    <row r="210" spans="12:12" x14ac:dyDescent="0.4">
      <c r="L210" s="736" t="str">
        <f t="array" ref="L210">IF(SUM(ABS(M210:Y210))&gt;0,IF(OR($M$8:$Y$8=M210:Y210),"Hide","Show"),"")</f>
        <v/>
      </c>
    </row>
    <row r="211" spans="12:12" x14ac:dyDescent="0.4">
      <c r="L211" s="736" t="str">
        <f t="array" ref="L211">IF(SUM(ABS(M211:Y211))&gt;0,IF(OR($M$8:$Y$8=M211:Y211),"Hide","Show"),"")</f>
        <v/>
      </c>
    </row>
    <row r="212" spans="12:12" x14ac:dyDescent="0.4">
      <c r="L212" s="736" t="str">
        <f t="array" ref="L212">IF(SUM(ABS(M212:Y212))&gt;0,IF(OR($M$8:$Y$8=M212:Y212),"Hide","Show"),"")</f>
        <v/>
      </c>
    </row>
    <row r="213" spans="12:12" x14ac:dyDescent="0.4">
      <c r="L213" s="736" t="str">
        <f t="array" ref="L213">IF(SUM(ABS(M213:Y213))&gt;0,IF(OR($M$8:$Y$8=M213:Y213),"Hide","Show"),"")</f>
        <v/>
      </c>
    </row>
    <row r="214" spans="12:12" x14ac:dyDescent="0.4">
      <c r="L214" s="736" t="str">
        <f t="array" ref="L214">IF(SUM(ABS(M214:Y214))&gt;0,IF(OR($M$8:$Y$8=M214:Y214),"Hide","Show"),"")</f>
        <v/>
      </c>
    </row>
    <row r="215" spans="12:12" x14ac:dyDescent="0.4">
      <c r="L215" s="736" t="str">
        <f t="array" ref="L215">IF(SUM(ABS(M215:Y215))&gt;0,IF(OR($M$8:$Y$8=M215:Y215),"Hide","Show"),"")</f>
        <v/>
      </c>
    </row>
    <row r="216" spans="12:12" x14ac:dyDescent="0.4">
      <c r="L216" s="736" t="str">
        <f t="array" ref="L216">IF(SUM(ABS(M216:Y216))&gt;0,IF(OR($M$8:$Y$8=M216:Y216),"Hide","Show"),"")</f>
        <v/>
      </c>
    </row>
    <row r="217" spans="12:12" x14ac:dyDescent="0.4">
      <c r="L217" s="736" t="str">
        <f t="array" ref="L217">IF(SUM(ABS(M217:Y217))&gt;0,IF(OR($M$8:$Y$8=M217:Y217),"Hide","Show"),"")</f>
        <v/>
      </c>
    </row>
    <row r="218" spans="12:12" x14ac:dyDescent="0.4">
      <c r="L218" s="736" t="str">
        <f t="array" ref="L218">IF(SUM(ABS(M218:Y218))&gt;0,IF(OR($M$8:$Y$8=M218:Y218),"Hide","Show"),"")</f>
        <v/>
      </c>
    </row>
    <row r="219" spans="12:12" x14ac:dyDescent="0.4">
      <c r="L219" s="736" t="str">
        <f t="array" ref="L219">IF(SUM(ABS(M219:Y219))&gt;0,IF(OR($M$8:$Y$8=M219:Y219),"Hide","Show"),"")</f>
        <v/>
      </c>
    </row>
    <row r="220" spans="12:12" x14ac:dyDescent="0.4">
      <c r="L220" s="736" t="str">
        <f t="array" ref="L220">IF(SUM(ABS(M220:Y220))&gt;0,IF(OR($M$8:$Y$8=M220:Y220),"Hide","Show"),"")</f>
        <v/>
      </c>
    </row>
    <row r="221" spans="12:12" x14ac:dyDescent="0.4">
      <c r="L221" s="736" t="str">
        <f t="array" ref="L221">IF(SUM(ABS(M221:Y221))&gt;0,IF(OR($M$8:$Y$8=M221:Y221),"Hide","Show"),"")</f>
        <v/>
      </c>
    </row>
    <row r="222" spans="12:12" x14ac:dyDescent="0.4">
      <c r="L222" s="736" t="str">
        <f t="array" ref="L222">IF(SUM(ABS(M222:Y222))&gt;0,IF(OR($M$8:$Y$8=M222:Y222),"Hide","Show"),"")</f>
        <v/>
      </c>
    </row>
    <row r="223" spans="12:12" x14ac:dyDescent="0.4">
      <c r="L223" s="736" t="str">
        <f t="array" ref="L223">IF(SUM(ABS(M223:Y223))&gt;0,IF(OR($M$8:$Y$8=M223:Y223),"Hide","Show"),"")</f>
        <v/>
      </c>
    </row>
    <row r="224" spans="12:12" x14ac:dyDescent="0.4">
      <c r="L224" s="736" t="str">
        <f t="array" ref="L224">IF(SUM(ABS(M224:Y224))&gt;0,IF(OR($M$8:$Y$8=M224:Y224),"Hide","Show"),"")</f>
        <v/>
      </c>
    </row>
    <row r="225" spans="12:12" x14ac:dyDescent="0.4">
      <c r="L225" s="736" t="str">
        <f t="array" ref="L225">IF(SUM(ABS(M225:Y225))&gt;0,IF(OR($M$8:$Y$8=M225:Y225),"Hide","Show"),"")</f>
        <v/>
      </c>
    </row>
    <row r="226" spans="12:12" x14ac:dyDescent="0.4">
      <c r="L226" s="736" t="str">
        <f t="array" ref="L226">IF(SUM(ABS(M226:Y226))&gt;0,IF(OR($M$8:$Y$8=M226:Y226),"Hide","Show"),"")</f>
        <v/>
      </c>
    </row>
    <row r="227" spans="12:12" x14ac:dyDescent="0.4">
      <c r="L227" s="736" t="str">
        <f t="array" ref="L227">IF(SUM(ABS(M227:Y227))&gt;0,IF(OR($M$8:$Y$8=M227:Y227),"Hide","Show"),"")</f>
        <v/>
      </c>
    </row>
    <row r="228" spans="12:12" x14ac:dyDescent="0.4">
      <c r="L228" s="736" t="str">
        <f t="array" ref="L228">IF(SUM(ABS(M228:Y228))&gt;0,IF(OR($M$8:$Y$8=M228:Y228),"Hide","Show"),"")</f>
        <v/>
      </c>
    </row>
    <row r="229" spans="12:12" x14ac:dyDescent="0.4">
      <c r="L229" s="736" t="str">
        <f t="array" ref="L229">IF(SUM(ABS(M229:Y229))&gt;0,IF(OR($M$8:$Y$8=M229:Y229),"Hide","Show"),"")</f>
        <v/>
      </c>
    </row>
    <row r="230" spans="12:12" x14ac:dyDescent="0.4">
      <c r="L230" s="736" t="str">
        <f t="array" ref="L230">IF(SUM(ABS(M230:Y230))&gt;0,IF(OR($M$8:$Y$8=M230:Y230),"Hide","Show"),"")</f>
        <v/>
      </c>
    </row>
    <row r="231" spans="12:12" x14ac:dyDescent="0.4">
      <c r="L231" s="736" t="str">
        <f t="array" ref="L231">IF(SUM(ABS(M231:Y231))&gt;0,IF(OR($M$8:$Y$8=M231:Y231),"Hide","Show"),"")</f>
        <v/>
      </c>
    </row>
    <row r="232" spans="12:12" x14ac:dyDescent="0.4">
      <c r="L232" s="736" t="str">
        <f t="array" ref="L232">IF(SUM(ABS(M232:Y232))&gt;0,IF(OR($M$8:$Y$8=M232:Y232),"Hide","Show"),"")</f>
        <v/>
      </c>
    </row>
    <row r="233" spans="12:12" x14ac:dyDescent="0.4">
      <c r="L233" s="736" t="str">
        <f t="array" ref="L233">IF(SUM(ABS(M233:Y233))&gt;0,IF(OR($M$8:$Y$8=M233:Y233),"Hide","Show"),"")</f>
        <v/>
      </c>
    </row>
    <row r="234" spans="12:12" x14ac:dyDescent="0.4">
      <c r="L234" s="736" t="str">
        <f t="array" ref="L234">IF(SUM(ABS(M234:Y234))&gt;0,IF(OR($M$8:$Y$8=M234:Y234),"Hide","Show"),"")</f>
        <v/>
      </c>
    </row>
    <row r="235" spans="12:12" x14ac:dyDescent="0.4">
      <c r="L235" s="736" t="str">
        <f t="array" ref="L235">IF(SUM(ABS(M235:Y235))&gt;0,IF(OR($M$8:$Y$8=M235:Y235),"Hide","Show"),"")</f>
        <v/>
      </c>
    </row>
    <row r="236" spans="12:12" x14ac:dyDescent="0.4">
      <c r="L236" s="736" t="str">
        <f t="array" ref="L236">IF(SUM(ABS(M236:Y236))&gt;0,IF(OR($M$8:$Y$8=M236:Y236),"Hide","Show"),"")</f>
        <v/>
      </c>
    </row>
    <row r="237" spans="12:12" x14ac:dyDescent="0.4">
      <c r="L237" s="736" t="str">
        <f t="array" ref="L237">IF(SUM(ABS(M237:Y237))&gt;0,IF(OR($M$8:$Y$8=M237:Y237),"Hide","Show"),"")</f>
        <v/>
      </c>
    </row>
    <row r="238" spans="12:12" x14ac:dyDescent="0.4">
      <c r="L238" s="736" t="str">
        <f t="array" ref="L238">IF(SUM(ABS(M238:Y238))&gt;0,IF(OR($M$8:$Y$8=M238:Y238),"Hide","Show"),"")</f>
        <v/>
      </c>
    </row>
    <row r="239" spans="12:12" x14ac:dyDescent="0.4">
      <c r="L239" s="736" t="str">
        <f t="array" ref="L239">IF(SUM(ABS(M239:Y239))&gt;0,IF(OR($M$8:$Y$8=M239:Y239),"Hide","Show"),"")</f>
        <v/>
      </c>
    </row>
    <row r="240" spans="12:12" x14ac:dyDescent="0.4">
      <c r="L240" s="736" t="str">
        <f t="array" ref="L240">IF(SUM(ABS(M240:Y240))&gt;0,IF(OR($M$8:$Y$8=M240:Y240),"Hide","Show"),"")</f>
        <v/>
      </c>
    </row>
    <row r="241" spans="12:12" x14ac:dyDescent="0.4">
      <c r="L241" s="736" t="str">
        <f t="array" ref="L241">IF(SUM(ABS(M241:Y241))&gt;0,IF(OR($M$8:$Y$8=M241:Y241),"Hide","Show"),"")</f>
        <v/>
      </c>
    </row>
    <row r="242" spans="12:12" x14ac:dyDescent="0.4">
      <c r="L242" s="736" t="str">
        <f t="array" ref="L242">IF(SUM(ABS(M242:Y242))&gt;0,IF(OR($M$8:$Y$8=M242:Y242),"Hide","Show"),"")</f>
        <v/>
      </c>
    </row>
    <row r="243" spans="12:12" x14ac:dyDescent="0.4">
      <c r="L243" s="736" t="str">
        <f t="array" ref="L243">IF(SUM(ABS(M243:Y243))&gt;0,IF(OR($M$8:$Y$8=M243:Y243),"Hide","Show"),"")</f>
        <v/>
      </c>
    </row>
    <row r="244" spans="12:12" x14ac:dyDescent="0.4">
      <c r="L244" s="736" t="str">
        <f t="array" ref="L244">IF(SUM(ABS(M244:Y244))&gt;0,IF(OR($M$8:$Y$8=M244:Y244),"Hide","Show"),"")</f>
        <v/>
      </c>
    </row>
    <row r="245" spans="12:12" x14ac:dyDescent="0.4">
      <c r="L245" s="736" t="str">
        <f t="array" ref="L245">IF(SUM(ABS(M245:Y245))&gt;0,IF(OR($M$8:$Y$8=M245:Y245),"Hide","Show"),"")</f>
        <v/>
      </c>
    </row>
    <row r="246" spans="12:12" x14ac:dyDescent="0.4">
      <c r="L246" s="736" t="str">
        <f t="array" ref="L246">IF(SUM(ABS(M246:Y246))&gt;0,IF(OR($M$8:$Y$8=M246:Y246),"Hide","Show"),"")</f>
        <v/>
      </c>
    </row>
    <row r="247" spans="12:12" x14ac:dyDescent="0.4">
      <c r="L247" s="736" t="str">
        <f t="array" ref="L247">IF(SUM(ABS(M247:Y247))&gt;0,IF(OR($M$8:$Y$8=M247:Y247),"Hide","Show"),"")</f>
        <v/>
      </c>
    </row>
    <row r="248" spans="12:12" x14ac:dyDescent="0.4">
      <c r="L248" s="736" t="str">
        <f t="array" ref="L248">IF(SUM(ABS(M248:Y248))&gt;0,IF(OR($M$8:$Y$8=M248:Y248),"Hide","Show"),"")</f>
        <v/>
      </c>
    </row>
    <row r="249" spans="12:12" x14ac:dyDescent="0.4">
      <c r="L249" s="736" t="str">
        <f t="array" ref="L249">IF(SUM(ABS(M249:Y249))&gt;0,IF(OR($M$8:$Y$8=M249:Y249),"Hide","Show"),"")</f>
        <v/>
      </c>
    </row>
    <row r="250" spans="12:12" x14ac:dyDescent="0.4">
      <c r="L250" s="736" t="str">
        <f t="array" ref="L250">IF(SUM(ABS(M250:Y250))&gt;0,IF(OR($M$8:$Y$8=M250:Y250),"Hide","Show"),"")</f>
        <v/>
      </c>
    </row>
    <row r="251" spans="12:12" x14ac:dyDescent="0.4">
      <c r="L251" s="736" t="str">
        <f t="array" ref="L251">IF(SUM(ABS(M251:Y251))&gt;0,IF(OR($M$8:$Y$8=M251:Y251),"Hide","Show"),"")</f>
        <v/>
      </c>
    </row>
    <row r="252" spans="12:12" x14ac:dyDescent="0.4">
      <c r="L252" s="736" t="str">
        <f t="array" ref="L252">IF(SUM(ABS(M252:Y252))&gt;0,IF(OR($M$8:$Y$8=M252:Y252),"Hide","Show"),"")</f>
        <v/>
      </c>
    </row>
    <row r="253" spans="12:12" x14ac:dyDescent="0.4">
      <c r="L253" s="736" t="str">
        <f t="array" ref="L253">IF(SUM(ABS(M253:Y253))&gt;0,IF(OR($M$8:$Y$8=M253:Y253),"Hide","Show"),"")</f>
        <v/>
      </c>
    </row>
    <row r="254" spans="12:12" x14ac:dyDescent="0.4">
      <c r="L254" s="736" t="str">
        <f t="array" ref="L254">IF(SUM(ABS(M254:Y254))&gt;0,IF(OR($M$8:$Y$8=M254:Y254),"Hide","Show"),"")</f>
        <v/>
      </c>
    </row>
    <row r="255" spans="12:12" x14ac:dyDescent="0.4">
      <c r="L255" s="736" t="str">
        <f t="array" ref="L255">IF(SUM(ABS(M255:Y255))&gt;0,IF(OR($M$8:$Y$8=M255:Y255),"Hide","Show"),"")</f>
        <v/>
      </c>
    </row>
    <row r="256" spans="12:12" x14ac:dyDescent="0.4">
      <c r="L256" s="736" t="str">
        <f t="array" ref="L256">IF(SUM(ABS(M256:Y256))&gt;0,IF(OR($M$8:$Y$8=M256:Y256),"Hide","Show"),"")</f>
        <v/>
      </c>
    </row>
    <row r="257" spans="12:12" x14ac:dyDescent="0.4">
      <c r="L257" s="736" t="str">
        <f t="array" ref="L257">IF(SUM(ABS(M257:Y257))&gt;0,IF(OR($M$8:$Y$8=M257:Y257),"Hide","Show"),"")</f>
        <v/>
      </c>
    </row>
    <row r="258" spans="12:12" x14ac:dyDescent="0.4">
      <c r="L258" s="736" t="str">
        <f t="array" ref="L258">IF(SUM(ABS(M258:Y258))&gt;0,IF(OR($M$8:$Y$8=M258:Y258),"Hide","Show"),"")</f>
        <v/>
      </c>
    </row>
    <row r="259" spans="12:12" x14ac:dyDescent="0.4">
      <c r="L259" s="736" t="str">
        <f t="array" ref="L259">IF(SUM(ABS(M259:Y259))&gt;0,IF(OR($M$8:$Y$8=M259:Y259),"Hide","Show"),"")</f>
        <v/>
      </c>
    </row>
    <row r="260" spans="12:12" x14ac:dyDescent="0.4">
      <c r="L260" s="736" t="str">
        <f t="array" ref="L260">IF(SUM(ABS(M260:Y260))&gt;0,IF(OR($M$8:$Y$8=M260:Y260),"Hide","Show"),"")</f>
        <v/>
      </c>
    </row>
    <row r="261" spans="12:12" x14ac:dyDescent="0.4">
      <c r="L261" s="736" t="str">
        <f t="array" ref="L261">IF(SUM(ABS(M261:Y261))&gt;0,IF(OR($M$8:$Y$8=M261:Y261),"Hide","Show"),"")</f>
        <v/>
      </c>
    </row>
    <row r="262" spans="12:12" x14ac:dyDescent="0.4">
      <c r="L262" s="736" t="str">
        <f t="array" ref="L262">IF(SUM(ABS(M262:Y262))&gt;0,IF(OR($M$8:$Y$8=M262:Y262),"Hide","Show"),"")</f>
        <v/>
      </c>
    </row>
    <row r="263" spans="12:12" x14ac:dyDescent="0.4">
      <c r="L263" s="736" t="str">
        <f t="array" ref="L263">IF(SUM(ABS(M263:Y263))&gt;0,IF(OR($M$8:$Y$8=M263:Y263),"Hide","Show"),"")</f>
        <v/>
      </c>
    </row>
    <row r="264" spans="12:12" x14ac:dyDescent="0.4">
      <c r="L264" s="736" t="str">
        <f t="array" ref="L264">IF(SUM(ABS(M264:Y264))&gt;0,IF(OR($M$8:$Y$8=M264:Y264),"Hide","Show"),"")</f>
        <v/>
      </c>
    </row>
    <row r="265" spans="12:12" x14ac:dyDescent="0.4">
      <c r="L265" s="736" t="str">
        <f t="array" ref="L265">IF(SUM(ABS(M265:Y265))&gt;0,IF(OR($M$8:$Y$8=M265:Y265),"Hide","Show"),"")</f>
        <v/>
      </c>
    </row>
    <row r="266" spans="12:12" x14ac:dyDescent="0.4">
      <c r="L266" s="736" t="str">
        <f t="array" ref="L266">IF(SUM(ABS(M266:Y266))&gt;0,IF(OR($M$8:$Y$8=M266:Y266),"Hide","Show"),"")</f>
        <v/>
      </c>
    </row>
    <row r="267" spans="12:12" x14ac:dyDescent="0.4">
      <c r="L267" s="736" t="str">
        <f t="array" ref="L267">IF(SUM(ABS(M267:Y267))&gt;0,IF(OR($M$8:$Y$8=M267:Y267),"Hide","Show"),"")</f>
        <v/>
      </c>
    </row>
    <row r="268" spans="12:12" x14ac:dyDescent="0.4">
      <c r="L268" s="736" t="str">
        <f t="array" ref="L268">IF(SUM(ABS(M268:Y268))&gt;0,IF(OR($M$8:$Y$8=M268:Y268),"Hide","Show"),"")</f>
        <v/>
      </c>
    </row>
    <row r="269" spans="12:12" x14ac:dyDescent="0.4">
      <c r="L269" s="736" t="str">
        <f t="array" ref="L269">IF(SUM(ABS(M269:Y269))&gt;0,IF(OR($M$8:$Y$8=M269:Y269),"Hide","Show"),"")</f>
        <v/>
      </c>
    </row>
    <row r="270" spans="12:12" x14ac:dyDescent="0.4">
      <c r="L270" s="736" t="str">
        <f t="array" ref="L270">IF(SUM(ABS(M270:Y270))&gt;0,IF(OR($M$8:$Y$8=M270:Y270),"Hide","Show"),"")</f>
        <v/>
      </c>
    </row>
    <row r="271" spans="12:12" x14ac:dyDescent="0.4">
      <c r="L271" s="736" t="str">
        <f t="array" ref="L271">IF(SUM(ABS(M271:Y271))&gt;0,IF(OR($M$8:$Y$8=M271:Y271),"Hide","Show"),"")</f>
        <v/>
      </c>
    </row>
    <row r="272" spans="12:12" x14ac:dyDescent="0.4">
      <c r="L272" s="736" t="str">
        <f t="array" ref="L272">IF(SUM(ABS(M272:Y272))&gt;0,IF(OR($M$8:$Y$8=M272:Y272),"Hide","Show"),"")</f>
        <v/>
      </c>
    </row>
    <row r="273" spans="12:12" x14ac:dyDescent="0.4">
      <c r="L273" s="736" t="str">
        <f t="array" ref="L273">IF(SUM(ABS(M273:Y273))&gt;0,IF(OR($M$8:$Y$8=M273:Y273),"Hide","Show"),"")</f>
        <v/>
      </c>
    </row>
    <row r="274" spans="12:12" x14ac:dyDescent="0.4">
      <c r="L274" s="736" t="str">
        <f t="array" ref="L274">IF(SUM(ABS(M274:Y274))&gt;0,IF(OR($M$8:$Y$8=M274:Y274),"Hide","Show"),"")</f>
        <v/>
      </c>
    </row>
    <row r="275" spans="12:12" x14ac:dyDescent="0.4">
      <c r="L275" s="736" t="str">
        <f t="array" ref="L275">IF(SUM(ABS(M275:Y275))&gt;0,IF(OR($M$8:$Y$8=M275:Y275),"Hide","Show"),"")</f>
        <v/>
      </c>
    </row>
    <row r="276" spans="12:12" x14ac:dyDescent="0.4">
      <c r="L276" s="736" t="str">
        <f t="array" ref="L276">IF(SUM(ABS(M276:Y276))&gt;0,IF(OR($M$8:$Y$8=M276:Y276),"Hide","Show"),"")</f>
        <v/>
      </c>
    </row>
    <row r="277" spans="12:12" x14ac:dyDescent="0.4">
      <c r="L277" s="736" t="str">
        <f t="array" ref="L277">IF(SUM(ABS(M277:Y277))&gt;0,IF(OR($M$8:$Y$8=M277:Y277),"Hide","Show"),"")</f>
        <v/>
      </c>
    </row>
    <row r="278" spans="12:12" x14ac:dyDescent="0.4">
      <c r="L278" s="736" t="str">
        <f t="array" ref="L278">IF(SUM(ABS(M278:Y278))&gt;0,IF(OR($M$8:$Y$8=M278:Y278),"Hide","Show"),"")</f>
        <v/>
      </c>
    </row>
    <row r="279" spans="12:12" x14ac:dyDescent="0.4">
      <c r="L279" s="736" t="str">
        <f t="array" ref="L279">IF(SUM(ABS(M279:Y279))&gt;0,IF(OR($M$8:$Y$8=M279:Y279),"Hide","Show"),"")</f>
        <v/>
      </c>
    </row>
    <row r="280" spans="12:12" x14ac:dyDescent="0.4">
      <c r="L280" s="736" t="str">
        <f t="array" ref="L280">IF(SUM(ABS(M280:Y280))&gt;0,IF(OR($M$8:$Y$8=M280:Y280),"Hide","Show"),"")</f>
        <v/>
      </c>
    </row>
    <row r="281" spans="12:12" x14ac:dyDescent="0.4">
      <c r="L281" s="736" t="str">
        <f t="array" ref="L281">IF(SUM(ABS(M281:Y281))&gt;0,IF(OR($M$8:$Y$8=M281:Y281),"Hide","Show"),"")</f>
        <v/>
      </c>
    </row>
    <row r="282" spans="12:12" x14ac:dyDescent="0.4">
      <c r="L282" s="736" t="str">
        <f t="array" ref="L282">IF(SUM(ABS(M282:Y282))&gt;0,IF(OR($M$8:$Y$8=M282:Y282),"Hide","Show"),"")</f>
        <v/>
      </c>
    </row>
    <row r="283" spans="12:12" x14ac:dyDescent="0.4">
      <c r="L283" s="736" t="str">
        <f t="array" ref="L283">IF(SUM(ABS(M283:Y283))&gt;0,IF(OR($M$8:$Y$8=M283:Y283),"Hide","Show"),"")</f>
        <v/>
      </c>
    </row>
    <row r="284" spans="12:12" x14ac:dyDescent="0.4">
      <c r="L284" s="736" t="str">
        <f t="array" ref="L284">IF(SUM(ABS(M284:Y284))&gt;0,IF(OR($M$8:$Y$8=M284:Y284),"Hide","Show"),"")</f>
        <v/>
      </c>
    </row>
    <row r="285" spans="12:12" x14ac:dyDescent="0.4">
      <c r="L285" s="736" t="str">
        <f t="array" ref="L285">IF(SUM(ABS(M285:Y285))&gt;0,IF(OR($M$8:$Y$8=M285:Y285),"Hide","Show"),"")</f>
        <v/>
      </c>
    </row>
    <row r="286" spans="12:12" x14ac:dyDescent="0.4">
      <c r="L286" s="736" t="str">
        <f t="array" ref="L286">IF(SUM(ABS(M286:Y286))&gt;0,IF(OR($M$8:$Y$8=M286:Y286),"Hide","Show"),"")</f>
        <v/>
      </c>
    </row>
    <row r="287" spans="12:12" x14ac:dyDescent="0.4">
      <c r="L287" s="736" t="str">
        <f t="array" ref="L287">IF(SUM(ABS(M287:Y287))&gt;0,IF(OR($M$8:$Y$8=M287:Y287),"Hide","Show"),"")</f>
        <v/>
      </c>
    </row>
    <row r="288" spans="12:12" x14ac:dyDescent="0.4">
      <c r="L288" s="736" t="str">
        <f t="array" ref="L288">IF(SUM(ABS(M288:Y288))&gt;0,IF(OR($M$8:$Y$8=M288:Y288),"Hide","Show"),"")</f>
        <v/>
      </c>
    </row>
    <row r="289" spans="12:12" x14ac:dyDescent="0.4">
      <c r="L289" s="736" t="str">
        <f t="array" ref="L289">IF(SUM(ABS(M289:Y289))&gt;0,IF(OR($M$8:$Y$8=M289:Y289),"Hide","Show"),"")</f>
        <v/>
      </c>
    </row>
    <row r="290" spans="12:12" x14ac:dyDescent="0.4">
      <c r="L290" s="736" t="str">
        <f t="array" ref="L290">IF(SUM(ABS(M290:Y290))&gt;0,IF(OR($M$8:$Y$8=M290:Y290),"Hide","Show"),"")</f>
        <v/>
      </c>
    </row>
    <row r="291" spans="12:12" x14ac:dyDescent="0.4">
      <c r="L291" s="736" t="str">
        <f t="array" ref="L291">IF(SUM(ABS(M291:Y291))&gt;0,IF(OR($M$8:$Y$8=M291:Y291),"Hide","Show"),"")</f>
        <v/>
      </c>
    </row>
    <row r="292" spans="12:12" x14ac:dyDescent="0.4">
      <c r="L292" s="736" t="str">
        <f t="array" ref="L292">IF(SUM(ABS(M292:Y292))&gt;0,IF(OR($M$8:$Y$8=M292:Y292),"Hide","Show"),"")</f>
        <v/>
      </c>
    </row>
    <row r="293" spans="12:12" x14ac:dyDescent="0.4">
      <c r="L293" s="736" t="str">
        <f t="array" ref="L293">IF(SUM(ABS(M293:Y293))&gt;0,IF(OR($M$8:$Y$8=M293:Y293),"Hide","Show"),"")</f>
        <v/>
      </c>
    </row>
    <row r="294" spans="12:12" x14ac:dyDescent="0.4">
      <c r="L294" s="736" t="str">
        <f t="array" ref="L294">IF(SUM(ABS(M294:Y294))&gt;0,IF(OR($M$8:$Y$8=M294:Y294),"Hide","Show"),"")</f>
        <v/>
      </c>
    </row>
    <row r="295" spans="12:12" x14ac:dyDescent="0.4">
      <c r="L295" s="736" t="str">
        <f t="array" ref="L295">IF(SUM(ABS(M295:Y295))&gt;0,IF(OR($M$8:$Y$8=M295:Y295),"Hide","Show"),"")</f>
        <v/>
      </c>
    </row>
    <row r="296" spans="12:12" x14ac:dyDescent="0.4">
      <c r="L296" s="736" t="str">
        <f t="array" ref="L296">IF(SUM(ABS(M296:Y296))&gt;0,IF(OR($M$8:$Y$8=M296:Y296),"Hide","Show"),"")</f>
        <v/>
      </c>
    </row>
    <row r="297" spans="12:12" x14ac:dyDescent="0.4">
      <c r="L297" s="736" t="str">
        <f t="array" ref="L297">IF(SUM(ABS(M297:Y297))&gt;0,IF(OR($M$8:$Y$8=M297:Y297),"Hide","Show"),"")</f>
        <v/>
      </c>
    </row>
    <row r="298" spans="12:12" x14ac:dyDescent="0.4">
      <c r="L298" s="736" t="str">
        <f t="array" ref="L298">IF(SUM(ABS(M298:Y298))&gt;0,IF(OR($M$8:$Y$8=M298:Y298),"Hide","Show"),"")</f>
        <v/>
      </c>
    </row>
    <row r="299" spans="12:12" x14ac:dyDescent="0.4">
      <c r="L299" s="736" t="str">
        <f t="array" ref="L299">IF(SUM(ABS(M299:Y299))&gt;0,IF(OR($M$8:$Y$8=M299:Y299),"Hide","Show"),"")</f>
        <v/>
      </c>
    </row>
    <row r="300" spans="12:12" x14ac:dyDescent="0.4">
      <c r="L300" s="736" t="str">
        <f t="array" ref="L300">IF(SUM(ABS(M300:Y300))&gt;0,IF(OR($M$8:$Y$8=M300:Y300),"Hide","Show"),"")</f>
        <v/>
      </c>
    </row>
    <row r="301" spans="12:12" x14ac:dyDescent="0.4">
      <c r="L301" s="736" t="str">
        <f t="array" ref="L301">IF(SUM(ABS(M301:Y301))&gt;0,IF(OR($M$8:$Y$8=M301:Y301),"Hide","Show"),"")</f>
        <v/>
      </c>
    </row>
    <row r="302" spans="12:12" x14ac:dyDescent="0.4">
      <c r="L302" s="736" t="str">
        <f t="array" ref="L302">IF(SUM(ABS(M302:Y302))&gt;0,IF(OR($M$8:$Y$8=M302:Y302),"Hide","Show"),"")</f>
        <v/>
      </c>
    </row>
    <row r="303" spans="12:12" x14ac:dyDescent="0.4">
      <c r="L303" s="736" t="str">
        <f t="array" ref="L303">IF(SUM(ABS(M303:Y303))&gt;0,IF(OR($M$8:$Y$8=M303:Y303),"Hide","Show"),"")</f>
        <v/>
      </c>
    </row>
    <row r="304" spans="12:12" x14ac:dyDescent="0.4">
      <c r="L304" s="736" t="str">
        <f t="array" ref="L304">IF(SUM(ABS(M304:Y304))&gt;0,IF(OR($M$8:$Y$8=M304:Y304),"Hide","Show"),"")</f>
        <v/>
      </c>
    </row>
    <row r="305" spans="12:12" x14ac:dyDescent="0.4">
      <c r="L305" s="736" t="str">
        <f t="array" ref="L305">IF(SUM(ABS(M305:Y305))&gt;0,IF(OR($M$8:$Y$8=M305:Y305),"Hide","Show"),"")</f>
        <v/>
      </c>
    </row>
    <row r="306" spans="12:12" x14ac:dyDescent="0.4">
      <c r="L306" s="736" t="str">
        <f t="array" ref="L306">IF(SUM(ABS(M306:Y306))&gt;0,IF(OR($M$8:$Y$8=M306:Y306),"Hide","Show"),"")</f>
        <v/>
      </c>
    </row>
    <row r="307" spans="12:12" x14ac:dyDescent="0.4">
      <c r="L307" s="736" t="str">
        <f t="array" ref="L307">IF(SUM(ABS(M307:Y307))&gt;0,IF(OR($M$8:$Y$8=M307:Y307),"Hide","Show"),"")</f>
        <v/>
      </c>
    </row>
    <row r="308" spans="12:12" x14ac:dyDescent="0.4">
      <c r="L308" s="736" t="str">
        <f t="array" ref="L308">IF(SUM(ABS(M308:Y308))&gt;0,IF(OR($M$8:$Y$8=M308:Y308),"Hide","Show"),"")</f>
        <v/>
      </c>
    </row>
    <row r="309" spans="12:12" x14ac:dyDescent="0.4">
      <c r="L309" s="736" t="str">
        <f t="array" ref="L309">IF(SUM(ABS(M309:Y309))&gt;0,IF(OR($M$8:$Y$8=M309:Y309),"Hide","Show"),"")</f>
        <v/>
      </c>
    </row>
    <row r="310" spans="12:12" x14ac:dyDescent="0.4">
      <c r="L310" s="736" t="str">
        <f t="array" ref="L310">IF(SUM(ABS(M310:Y310))&gt;0,IF(OR($M$8:$Y$8=M310:Y310),"Hide","Show"),"")</f>
        <v/>
      </c>
    </row>
    <row r="311" spans="12:12" x14ac:dyDescent="0.4">
      <c r="L311" s="736" t="str">
        <f t="array" ref="L311">IF(SUM(ABS(M311:Y311))&gt;0,IF(OR($M$8:$Y$8=M311:Y311),"Hide","Show"),"")</f>
        <v/>
      </c>
    </row>
    <row r="312" spans="12:12" x14ac:dyDescent="0.4">
      <c r="L312" s="736" t="str">
        <f t="array" ref="L312">IF(SUM(ABS(M312:Y312))&gt;0,IF(OR($M$8:$Y$8=M312:Y312),"Hide","Show"),"")</f>
        <v/>
      </c>
    </row>
    <row r="313" spans="12:12" x14ac:dyDescent="0.4">
      <c r="L313" s="736" t="str">
        <f t="array" ref="L313">IF(SUM(ABS(M313:Y313))&gt;0,IF(OR($M$8:$Y$8=M313:Y313),"Hide","Show"),"")</f>
        <v/>
      </c>
    </row>
    <row r="314" spans="12:12" x14ac:dyDescent="0.4">
      <c r="L314" s="736" t="str">
        <f t="array" ref="L314">IF(SUM(ABS(M314:Y314))&gt;0,IF(OR($M$8:$Y$8=M314:Y314),"Hide","Show"),"")</f>
        <v/>
      </c>
    </row>
    <row r="315" spans="12:12" x14ac:dyDescent="0.4">
      <c r="L315" s="736" t="str">
        <f t="array" ref="L315">IF(SUM(ABS(M315:Y315))&gt;0,IF(OR($M$8:$Y$8=M315:Y315),"Hide","Show"),"")</f>
        <v/>
      </c>
    </row>
  </sheetData>
  <sheetProtection password="C1BE" sheet="1" objects="1" scenarios="1" selectLockedCells="1"/>
  <customSheetViews>
    <customSheetView guid="{2A4C6EB9-430A-44F2-86C8-15B50360FC3B}" scale="70" showGridLines="0">
      <selection activeCell="F2" sqref="F2"/>
      <pageMargins left="0.7" right="0.7" top="0.75" bottom="0.75" header="0.3" footer="0.3"/>
      <pageSetup orientation="portrait" horizontalDpi="200" verticalDpi="200" r:id="rId1"/>
    </customSheetView>
    <customSheetView guid="{B3BD5AF3-9A64-4EA7-AE1F-3CC326849B8F}" scale="70" showGridLines="0">
      <selection activeCell="K3" sqref="K3:K5"/>
      <pageMargins left="0.7" right="0.7" top="0.75" bottom="0.75" header="0.3" footer="0.3"/>
      <pageSetup orientation="portrait" horizontalDpi="200" verticalDpi="200" r:id="rId2"/>
    </customSheetView>
  </customSheetViews>
  <mergeCells count="36">
    <mergeCell ref="C99:E99"/>
    <mergeCell ref="C82:D82"/>
    <mergeCell ref="C66:F66"/>
    <mergeCell ref="C75:F75"/>
    <mergeCell ref="E78:F78"/>
    <mergeCell ref="C87:F87"/>
    <mergeCell ref="D67:F67"/>
    <mergeCell ref="D76:F76"/>
    <mergeCell ref="D88:F88"/>
    <mergeCell ref="D72:F72"/>
    <mergeCell ref="D73:F73"/>
    <mergeCell ref="D71:F71"/>
    <mergeCell ref="E2:F2"/>
    <mergeCell ref="B2:C2"/>
    <mergeCell ref="C27:F27"/>
    <mergeCell ref="C18:F18"/>
    <mergeCell ref="D19:F19"/>
    <mergeCell ref="D23:F23"/>
    <mergeCell ref="D24:F24"/>
    <mergeCell ref="D25:F25"/>
    <mergeCell ref="D102:E102"/>
    <mergeCell ref="D103:E103"/>
    <mergeCell ref="D104:E104"/>
    <mergeCell ref="E30:F30"/>
    <mergeCell ref="D28:F28"/>
    <mergeCell ref="D40:F40"/>
    <mergeCell ref="D100:E100"/>
    <mergeCell ref="D101:E101"/>
    <mergeCell ref="D53:E53"/>
    <mergeCell ref="D54:E54"/>
    <mergeCell ref="D55:E55"/>
    <mergeCell ref="D56:E56"/>
    <mergeCell ref="C34:D34"/>
    <mergeCell ref="D52:E52"/>
    <mergeCell ref="C51:E51"/>
    <mergeCell ref="C39:F39"/>
  </mergeCells>
  <phoneticPr fontId="27" type="noConversion"/>
  <conditionalFormatting sqref="D13:D16 D21:F22 D24:F25 D30 D31:F32 D36:D37 D42:F42 D43:D49 E46:F46 D53:E56">
    <cfRule type="expression" dxfId="75" priority="18" stopIfTrue="1">
      <formula>$F$5="-"</formula>
    </cfRule>
  </conditionalFormatting>
  <conditionalFormatting sqref="D61:D64 D69:F70 D72:D73 D78:D80 E79:F80 D84:D85 D90:D97 E90:F90 E94:F94 D101:E104">
    <cfRule type="expression" dxfId="74" priority="30" stopIfTrue="1">
      <formula>$F$6="-"</formula>
    </cfRule>
  </conditionalFormatting>
  <dataValidations count="3">
    <dataValidation type="list" showInputMessage="1" showErrorMessage="1" sqref="D13 D61" xr:uid="{00000000-0002-0000-0900-000000000000}">
      <formula1>Durations</formula1>
    </dataValidation>
    <dataValidation type="list" showInputMessage="1" showErrorMessage="1" sqref="D14 D62" xr:uid="{00000000-0002-0000-0900-000001000000}">
      <formula1>Yes_No</formula1>
    </dataValidation>
    <dataValidation showInputMessage="1" showErrorMessage="1" sqref="D15:D16 D63:D64" xr:uid="{00000000-0002-0000-0900-000002000000}"/>
  </dataValidations>
  <hyperlinks>
    <hyperlink ref="E2" location="Instructions!A1" display="Back to Instructions" xr:uid="{00000000-0004-0000-0900-000000000000}"/>
    <hyperlink ref="E2:F2" location="Instructions!A1" display="Back to Instructions tab" xr:uid="{00000000-0004-0000-0900-000001000000}"/>
  </hyperlinks>
  <pageMargins left="0.7" right="0.7" top="0.75" bottom="0.75" header="0.3" footer="0.3"/>
  <pageSetup orientation="portrait" horizontalDpi="200" verticalDpi="200"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2">
    <tabColor rgb="FF0070C0"/>
  </sheetPr>
  <dimension ref="A1:L233"/>
  <sheetViews>
    <sheetView workbookViewId="0">
      <selection activeCell="E2" sqref="E2:F2"/>
    </sheetView>
  </sheetViews>
  <sheetFormatPr defaultColWidth="9.08984375" defaultRowHeight="15.5" x14ac:dyDescent="0.4"/>
  <cols>
    <col min="1" max="1" width="2.6328125" style="6" customWidth="1"/>
    <col min="2" max="2" width="30.6328125" style="6" customWidth="1"/>
    <col min="3" max="3" width="69" style="6" customWidth="1"/>
    <col min="4" max="6" width="15.6328125" style="6" customWidth="1"/>
    <col min="7" max="7" width="2.6328125" style="6" customWidth="1"/>
    <col min="8" max="8" width="21.90625" style="6" customWidth="1"/>
    <col min="9" max="9" width="25.6328125" style="6" customWidth="1"/>
    <col min="10" max="10" width="6.08984375" style="94" customWidth="1"/>
    <col min="11" max="11" width="5.6328125" style="6" customWidth="1"/>
    <col min="12" max="16384" width="9.08984375" style="6"/>
  </cols>
  <sheetData>
    <row r="1" spans="1:12" ht="16" thickBot="1" x14ac:dyDescent="0.45">
      <c r="J1" s="107"/>
      <c r="K1" s="18"/>
    </row>
    <row r="2" spans="1:12" s="1" customFormat="1" ht="17.5" thickBot="1" x14ac:dyDescent="0.5">
      <c r="B2" s="990" t="s">
        <v>441</v>
      </c>
      <c r="C2" s="991"/>
      <c r="E2" s="1054" t="s">
        <v>427</v>
      </c>
      <c r="F2" s="1054"/>
      <c r="G2" s="524"/>
      <c r="J2" s="108"/>
      <c r="K2" s="109"/>
    </row>
    <row r="3" spans="1:12" s="1" customFormat="1" ht="17.25" customHeight="1" thickBot="1" x14ac:dyDescent="0.45">
      <c r="B3" s="240" t="s">
        <v>442</v>
      </c>
      <c r="C3" s="241" t="str">
        <f>'Version Control'!C3</f>
        <v xml:space="preserve">Residential Central Air Conditioners and Heat Pumps_M1  </v>
      </c>
      <c r="J3" s="108"/>
      <c r="K3" s="109"/>
    </row>
    <row r="4" spans="1:12" s="1" customFormat="1" ht="16" thickBot="1" x14ac:dyDescent="0.45">
      <c r="B4" s="242" t="s">
        <v>132</v>
      </c>
      <c r="C4" s="243" t="str">
        <f>'Version Control'!C4</f>
        <v>v1.1</v>
      </c>
      <c r="E4" s="743" t="s">
        <v>707</v>
      </c>
      <c r="F4" s="744"/>
      <c r="H4" s="743" t="s">
        <v>280</v>
      </c>
      <c r="I4" s="744"/>
      <c r="J4" s="108"/>
      <c r="K4" s="109"/>
    </row>
    <row r="5" spans="1:12" s="1" customFormat="1" ht="16" thickBot="1" x14ac:dyDescent="0.45">
      <c r="B5" s="242" t="s">
        <v>369</v>
      </c>
      <c r="C5" s="244">
        <f>'Version Control'!C5</f>
        <v>43668</v>
      </c>
      <c r="E5" s="868" t="s">
        <v>722</v>
      </c>
      <c r="F5" s="869" t="e">
        <f ca="1">IF(Product_Type_Input=INDEX(Product_Types,3),"-",INDEX(TestMatrix_Data,MATCH($C$6,TestMatrix_Rows,0),MATCH($I$6&amp;$I$7&amp;$I$8,TestMatrix_Columns,0)))</f>
        <v>#N/A</v>
      </c>
      <c r="H5" s="747" t="s">
        <v>149</v>
      </c>
      <c r="I5" s="751">
        <f>'General Info and Test Results'!C25</f>
        <v>0</v>
      </c>
      <c r="J5" s="108"/>
      <c r="K5" s="109"/>
    </row>
    <row r="6" spans="1:12" s="1" customFormat="1" x14ac:dyDescent="0.4">
      <c r="B6" s="245" t="s">
        <v>131</v>
      </c>
      <c r="C6" s="246" t="str">
        <f ca="1">MID(CELL("filename",$A$1), FIND("]", CELL("filename", $A$1))+ 1, 255)</f>
        <v>F1 Test</v>
      </c>
      <c r="H6" s="748" t="s">
        <v>145</v>
      </c>
      <c r="I6" s="752">
        <f>'General Info and Test Results'!C27</f>
        <v>0</v>
      </c>
      <c r="J6" s="108"/>
      <c r="K6" s="109"/>
    </row>
    <row r="7" spans="1:12" s="1" customFormat="1" x14ac:dyDescent="0.4">
      <c r="B7" s="247" t="s">
        <v>130</v>
      </c>
      <c r="C7" s="248" t="str">
        <f ca="1">MID(CELL("FILENAME"),FIND("[",CELL("FILENAME"))+1,FIND("]",CELL("FILENAME"))-FIND("[",CELL("FILENAME"))-1)</f>
        <v>Residential Central Air Conditioners and Heat Pumps_M1_Notebook.xlsx</v>
      </c>
      <c r="H7" s="741" t="s">
        <v>633</v>
      </c>
      <c r="I7" s="752">
        <f>'General Info and Test Results'!C29</f>
        <v>0</v>
      </c>
      <c r="J7" s="108"/>
      <c r="K7" s="109"/>
    </row>
    <row r="8" spans="1:12" s="1" customFormat="1" ht="16" thickBot="1" x14ac:dyDescent="0.45">
      <c r="B8" s="249" t="s">
        <v>133</v>
      </c>
      <c r="C8" s="250" t="str">
        <f>'Version Control'!C8</f>
        <v>[MM/DD/YYYY]</v>
      </c>
      <c r="G8" s="14"/>
      <c r="H8" s="742" t="s">
        <v>630</v>
      </c>
      <c r="I8" s="753">
        <f>OD_FanType_Input</f>
        <v>0</v>
      </c>
      <c r="J8" s="108"/>
      <c r="K8" s="109"/>
      <c r="L8" s="756"/>
    </row>
    <row r="9" spans="1:12" s="1" customFormat="1" x14ac:dyDescent="0.4">
      <c r="B9" s="4"/>
      <c r="C9" s="211"/>
      <c r="G9" s="14"/>
      <c r="H9" s="9"/>
      <c r="J9" s="108"/>
      <c r="K9" s="109"/>
    </row>
    <row r="10" spans="1:12" ht="16" thickBot="1" x14ac:dyDescent="0.45">
      <c r="B10" s="282"/>
      <c r="C10" s="282"/>
      <c r="D10" s="282"/>
      <c r="E10" s="282"/>
      <c r="F10" s="282"/>
      <c r="G10" s="282"/>
      <c r="K10" s="18"/>
    </row>
    <row r="11" spans="1:12" ht="17.5" thickBot="1" x14ac:dyDescent="0.5">
      <c r="B11" s="282"/>
      <c r="C11" s="1150" t="s">
        <v>336</v>
      </c>
      <c r="D11" s="1151"/>
      <c r="E11" s="283"/>
      <c r="F11" s="282"/>
      <c r="G11" s="282"/>
      <c r="K11" s="18"/>
    </row>
    <row r="12" spans="1:12" x14ac:dyDescent="0.4">
      <c r="B12" s="282"/>
      <c r="C12" s="299" t="s">
        <v>48</v>
      </c>
      <c r="D12" s="278"/>
      <c r="E12" s="283"/>
      <c r="F12" s="282"/>
      <c r="G12" s="282"/>
      <c r="K12" s="18"/>
      <c r="L12" s="736"/>
    </row>
    <row r="13" spans="1:12" x14ac:dyDescent="0.4">
      <c r="A13" s="8"/>
      <c r="B13" s="300"/>
      <c r="C13" s="274" t="s">
        <v>49</v>
      </c>
      <c r="D13" s="254"/>
      <c r="E13" s="283"/>
      <c r="F13" s="282"/>
      <c r="G13" s="282"/>
      <c r="K13" s="18"/>
      <c r="L13" s="736"/>
    </row>
    <row r="14" spans="1:12" x14ac:dyDescent="0.4">
      <c r="A14" s="8"/>
      <c r="B14" s="258"/>
      <c r="C14" s="274" t="s">
        <v>119</v>
      </c>
      <c r="D14" s="489">
        <f>'General Info and Test Results'!C36</f>
        <v>0</v>
      </c>
      <c r="E14" s="283"/>
      <c r="F14" s="1152"/>
      <c r="G14" s="1152"/>
      <c r="K14" s="18"/>
      <c r="L14" s="736" t="str">
        <f t="array" ref="L14">IF(SUM(ABS(M14:Y14))&gt;0,IF(OR($M$8:$Y$8=M14:Y14),"Hide","Show"),"")</f>
        <v/>
      </c>
    </row>
    <row r="15" spans="1:12" x14ac:dyDescent="0.4">
      <c r="A15" s="8"/>
      <c r="B15" s="258"/>
      <c r="C15" s="274" t="s">
        <v>120</v>
      </c>
      <c r="D15" s="255"/>
      <c r="E15" s="283"/>
      <c r="F15" s="282"/>
      <c r="G15" s="282"/>
      <c r="K15" s="18"/>
      <c r="L15" s="736" t="str">
        <f t="array" ref="L15">IF(SUM(ABS(M15:Y15))&gt;0,IF(OR($M$8:$Y$8=M15:Y15),"Hide","Show"),"")</f>
        <v/>
      </c>
    </row>
    <row r="16" spans="1:12" ht="16" thickBot="1" x14ac:dyDescent="0.45">
      <c r="A16" s="8"/>
      <c r="B16" s="258"/>
      <c r="C16" s="275" t="s">
        <v>121</v>
      </c>
      <c r="D16" s="256"/>
      <c r="E16" s="283"/>
      <c r="F16" s="282"/>
      <c r="G16" s="282"/>
      <c r="H16" s="132"/>
      <c r="K16" s="18"/>
      <c r="L16" s="736" t="str">
        <f t="array" ref="L16">IF(SUM(ABS(M16:Y16))&gt;0,IF(OR($M$8:$Y$8=M16:Y16),"Hide","Show"),"")</f>
        <v/>
      </c>
    </row>
    <row r="17" spans="1:12" ht="16" thickBot="1" x14ac:dyDescent="0.45">
      <c r="A17" s="8"/>
      <c r="B17" s="258"/>
      <c r="C17" s="258"/>
      <c r="D17" s="285"/>
      <c r="E17" s="301"/>
      <c r="F17" s="282"/>
      <c r="G17" s="282"/>
      <c r="H17" s="132"/>
      <c r="K17" s="18"/>
      <c r="L17" s="736" t="str">
        <f t="array" ref="L17">IF(SUM(ABS(M17:Y17))&gt;0,IF(OR($M$8:$Y$8=M17:Y17),"Hide","Show"),"")</f>
        <v/>
      </c>
    </row>
    <row r="18" spans="1:12" ht="17.5" thickBot="1" x14ac:dyDescent="0.5">
      <c r="B18" s="737" t="e">
        <f ca="1">IF($F$5&lt;&gt;"-","'"&amp;$F$5&amp;" Test' Data to be recorded", "Test Not Applicable")</f>
        <v>#N/A</v>
      </c>
      <c r="C18" s="738"/>
      <c r="D18" s="738"/>
      <c r="E18" s="738"/>
      <c r="F18" s="738"/>
      <c r="G18" s="739"/>
      <c r="H18" s="9"/>
      <c r="K18" s="18"/>
      <c r="L18" s="736" t="str">
        <f t="array" ref="L18">IF(SUM(ABS(M18:Y18))&gt;0,IF(OR($M$8:$Y$8=M18:Y18),"Hide","Show"),"")</f>
        <v/>
      </c>
    </row>
    <row r="19" spans="1:12" ht="16" thickBot="1" x14ac:dyDescent="0.45">
      <c r="B19" s="267"/>
      <c r="C19" s="286"/>
      <c r="D19" s="286"/>
      <c r="E19" s="286"/>
      <c r="F19" s="286"/>
      <c r="G19" s="287"/>
      <c r="H19" s="9"/>
      <c r="K19" s="18"/>
      <c r="L19" s="736" t="str">
        <f t="array" ref="L19">IF(SUM(ABS(M19:Y19))&gt;0,IF(OR($M$8:$Y$8=M19:Y19),"Hide","Show"),"")</f>
        <v/>
      </c>
    </row>
    <row r="20" spans="1:12" ht="16" thickBot="1" x14ac:dyDescent="0.45">
      <c r="B20" s="263"/>
      <c r="C20" s="1118" t="s">
        <v>51</v>
      </c>
      <c r="D20" s="1119"/>
      <c r="E20" s="1119"/>
      <c r="F20" s="1120"/>
      <c r="G20" s="288"/>
      <c r="H20" s="9"/>
      <c r="K20" s="18"/>
      <c r="L20" s="736" t="str">
        <f t="array" ref="L20">IF(SUM(ABS(M20:Y20))&gt;0,IF(OR($M$8:$Y$8=M20:Y20),"Hide","Show"),"")</f>
        <v/>
      </c>
    </row>
    <row r="21" spans="1:12" x14ac:dyDescent="0.4">
      <c r="B21" s="263"/>
      <c r="C21" s="267"/>
      <c r="D21" s="1166" t="s">
        <v>45</v>
      </c>
      <c r="E21" s="1166"/>
      <c r="F21" s="1167"/>
      <c r="G21" s="288"/>
      <c r="H21" s="9"/>
      <c r="K21" s="18"/>
      <c r="L21" s="736" t="str">
        <f t="array" ref="L21">IF(SUM(ABS(M21:Y21))&gt;0,IF(OR($M$8:$Y$8=M21:Y21),"Hide","Show"),"")</f>
        <v/>
      </c>
    </row>
    <row r="22" spans="1:12" x14ac:dyDescent="0.4">
      <c r="B22" s="268"/>
      <c r="C22" s="263"/>
      <c r="D22" s="269" t="s">
        <v>52</v>
      </c>
      <c r="E22" s="269" t="s">
        <v>53</v>
      </c>
      <c r="F22" s="270" t="s">
        <v>54</v>
      </c>
      <c r="G22" s="302"/>
      <c r="H22" s="9"/>
      <c r="K22" s="18"/>
      <c r="L22" s="736" t="str">
        <f t="array" ref="L22">IF(SUM(ABS(M22:Y22))&gt;0,IF(OR($M$8:$Y$8=M22:Y22),"Hide","Show"),"")</f>
        <v/>
      </c>
    </row>
    <row r="23" spans="1:12" x14ac:dyDescent="0.4">
      <c r="B23" s="263"/>
      <c r="C23" s="264" t="s">
        <v>344</v>
      </c>
      <c r="D23" s="303"/>
      <c r="E23" s="304"/>
      <c r="F23" s="296"/>
      <c r="G23" s="305"/>
      <c r="H23" s="9"/>
      <c r="K23" s="18"/>
      <c r="L23" s="736" t="str">
        <f t="array" ref="L23">IF(SUM(ABS(M23:Y23))&gt;0,IF(OR($M$8:$Y$8=M23:Y23),"Hide","Show"),"")</f>
        <v/>
      </c>
    </row>
    <row r="24" spans="1:12" x14ac:dyDescent="0.4">
      <c r="B24" s="263"/>
      <c r="C24" s="264" t="s">
        <v>345</v>
      </c>
      <c r="D24" s="295"/>
      <c r="E24" s="295"/>
      <c r="F24" s="296"/>
      <c r="G24" s="305"/>
      <c r="H24" s="9"/>
      <c r="K24" s="18"/>
      <c r="L24" s="736" t="str">
        <f t="array" ref="L24">IF(SUM(ABS(M24:Y24))&gt;0,IF(OR($M$8:$Y$8=M24:Y24),"Hide","Show"),"")</f>
        <v/>
      </c>
    </row>
    <row r="25" spans="1:12" x14ac:dyDescent="0.4">
      <c r="B25" s="263"/>
      <c r="C25" s="274" t="s">
        <v>55</v>
      </c>
      <c r="D25" s="295"/>
      <c r="E25" s="295"/>
      <c r="F25" s="296"/>
      <c r="G25" s="305"/>
      <c r="H25" s="9"/>
      <c r="K25" s="18"/>
      <c r="L25" s="736" t="str">
        <f t="array" ref="L25">IF(SUM(ABS(M25:Y25))&gt;0,IF(OR($M$8:$Y$8=M25:Y25),"Hide","Show"),"")</f>
        <v/>
      </c>
    </row>
    <row r="26" spans="1:12" x14ac:dyDescent="0.4">
      <c r="B26" s="263"/>
      <c r="C26" s="274" t="s">
        <v>56</v>
      </c>
      <c r="D26" s="295"/>
      <c r="E26" s="295"/>
      <c r="F26" s="296"/>
      <c r="G26" s="305"/>
      <c r="H26" s="9"/>
      <c r="K26" s="18"/>
      <c r="L26" s="736" t="str">
        <f t="array" ref="L26">IF(SUM(ABS(M26:Y26))&gt;0,IF(OR($M$8:$Y$8=M26:Y26),"Hide","Show"),"")</f>
        <v/>
      </c>
    </row>
    <row r="27" spans="1:12" x14ac:dyDescent="0.4">
      <c r="B27" s="263"/>
      <c r="C27" s="264" t="s">
        <v>346</v>
      </c>
      <c r="D27" s="295"/>
      <c r="E27" s="258"/>
      <c r="F27" s="259"/>
      <c r="G27" s="306"/>
      <c r="H27" s="9"/>
      <c r="K27" s="18"/>
      <c r="L27" s="736" t="str">
        <f t="array" ref="L27">IF(SUM(ABS(M27:Y27))&gt;0,IF(OR($M$8:$Y$8=M27:Y27),"Hide","Show"),"")</f>
        <v/>
      </c>
    </row>
    <row r="28" spans="1:12" ht="16" thickBot="1" x14ac:dyDescent="0.45">
      <c r="B28" s="263"/>
      <c r="C28" s="266" t="s">
        <v>352</v>
      </c>
      <c r="D28" s="292"/>
      <c r="E28" s="261"/>
      <c r="F28" s="262"/>
      <c r="G28" s="306"/>
      <c r="H28" s="9"/>
      <c r="K28" s="18"/>
      <c r="L28" s="736" t="str">
        <f t="array" ref="L28">IF(SUM(ABS(M28:Y28))&gt;0,IF(OR($M$8:$Y$8=M28:Y28),"Hide","Show"),"")</f>
        <v/>
      </c>
    </row>
    <row r="29" spans="1:12" ht="16" thickBot="1" x14ac:dyDescent="0.45">
      <c r="B29" s="263"/>
      <c r="C29" s="279"/>
      <c r="D29" s="258"/>
      <c r="E29" s="258"/>
      <c r="F29" s="258"/>
      <c r="G29" s="307"/>
      <c r="H29" s="9"/>
      <c r="K29" s="18"/>
      <c r="L29" s="736" t="str">
        <f t="array" ref="L29">IF(SUM(ABS(M29:Y29))&gt;0,IF(OR($M$8:$Y$8=M29:Y29),"Hide","Show"),"")</f>
        <v/>
      </c>
    </row>
    <row r="30" spans="1:12" ht="16" thickBot="1" x14ac:dyDescent="0.45">
      <c r="B30" s="263"/>
      <c r="C30" s="1118" t="s">
        <v>57</v>
      </c>
      <c r="D30" s="1119"/>
      <c r="E30" s="1119"/>
      <c r="F30" s="1120"/>
      <c r="G30" s="306"/>
      <c r="H30" s="9"/>
      <c r="K30" s="18"/>
      <c r="L30" s="736" t="str">
        <f t="array" ref="L30">IF(SUM(ABS(M30:Y30))&gt;0,IF(OR($M$8:$Y$8=M30:Y30),"Hide","Show"),"")</f>
        <v/>
      </c>
    </row>
    <row r="31" spans="1:12" x14ac:dyDescent="0.4">
      <c r="B31" s="263"/>
      <c r="C31" s="294"/>
      <c r="D31" s="1166" t="s">
        <v>45</v>
      </c>
      <c r="E31" s="1166"/>
      <c r="F31" s="1167"/>
      <c r="G31" s="306"/>
      <c r="H31" s="9"/>
      <c r="K31" s="18"/>
      <c r="L31" s="736" t="str">
        <f t="array" ref="L31">IF(SUM(ABS(M31:Y31))&gt;0,IF(OR($M$8:$Y$8=M31:Y31),"Hide","Show"),"")</f>
        <v/>
      </c>
    </row>
    <row r="32" spans="1:12" x14ac:dyDescent="0.4">
      <c r="B32" s="268"/>
      <c r="C32" s="280"/>
      <c r="D32" s="269" t="s">
        <v>52</v>
      </c>
      <c r="E32" s="269" t="s">
        <v>53</v>
      </c>
      <c r="F32" s="270" t="s">
        <v>54</v>
      </c>
      <c r="G32" s="308"/>
      <c r="H32" s="9"/>
      <c r="K32" s="18"/>
      <c r="L32" s="736" t="str">
        <f t="array" ref="L32">IF(SUM(ABS(M32:Y32))&gt;0,IF(OR($M$8:$Y$8=M32:Y32),"Hide","Show"),"")</f>
        <v/>
      </c>
    </row>
    <row r="33" spans="2:12" x14ac:dyDescent="0.4">
      <c r="B33" s="263"/>
      <c r="C33" s="274" t="s">
        <v>58</v>
      </c>
      <c r="D33" s="295"/>
      <c r="E33" s="295"/>
      <c r="F33" s="296"/>
      <c r="G33" s="305"/>
      <c r="H33" s="9"/>
      <c r="K33" s="18"/>
      <c r="L33" s="736" t="str">
        <f t="array" ref="L33">IF(SUM(ABS(M33:Y33))&gt;0,IF(OR($M$8:$Y$8=M33:Y33),"Hide","Show"),"")</f>
        <v/>
      </c>
    </row>
    <row r="34" spans="2:12" x14ac:dyDescent="0.4">
      <c r="B34" s="263"/>
      <c r="C34" s="274" t="s">
        <v>468</v>
      </c>
      <c r="D34" s="295"/>
      <c r="E34" s="295"/>
      <c r="F34" s="296"/>
      <c r="G34" s="305"/>
      <c r="H34" s="9"/>
      <c r="K34" s="18"/>
      <c r="L34" s="736" t="str">
        <f t="array" ref="L34">IF(SUM(ABS(M34:Y34))&gt;0,IF(OR($M$8:$Y$8=M34:Y34),"Hide","Show"),"")</f>
        <v/>
      </c>
    </row>
    <row r="35" spans="2:12" x14ac:dyDescent="0.4">
      <c r="B35" s="263"/>
      <c r="C35" s="274" t="s">
        <v>469</v>
      </c>
      <c r="D35" s="295"/>
      <c r="E35" s="295"/>
      <c r="F35" s="296"/>
      <c r="G35" s="305"/>
      <c r="H35" s="9"/>
      <c r="K35" s="18"/>
      <c r="L35" s="736" t="str">
        <f t="array" ref="L35">IF(SUM(ABS(M35:Y35))&gt;0,IF(OR($M$8:$Y$8=M35:Y35),"Hide","Show"),"")</f>
        <v/>
      </c>
    </row>
    <row r="36" spans="2:12" x14ac:dyDescent="0.4">
      <c r="B36" s="263"/>
      <c r="C36" s="274" t="s">
        <v>337</v>
      </c>
      <c r="D36" s="295"/>
      <c r="E36" s="295"/>
      <c r="F36" s="296"/>
      <c r="G36" s="305"/>
      <c r="H36" s="9"/>
      <c r="K36" s="18"/>
      <c r="L36" s="736" t="str">
        <f t="array" ref="L36">IF(SUM(ABS(M36:Y36))&gt;0,IF(OR($M$8:$Y$8=M36:Y36),"Hide","Show"),"")</f>
        <v/>
      </c>
    </row>
    <row r="37" spans="2:12" ht="16" thickBot="1" x14ac:dyDescent="0.45">
      <c r="B37" s="263"/>
      <c r="C37" s="266" t="s">
        <v>339</v>
      </c>
      <c r="D37" s="292"/>
      <c r="E37" s="292"/>
      <c r="F37" s="297"/>
      <c r="G37" s="305"/>
      <c r="H37" s="9"/>
      <c r="K37" s="18"/>
      <c r="L37" s="736" t="str">
        <f t="array" ref="L37">IF(SUM(ABS(M37:Y37))&gt;0,IF(OR($M$8:$Y$8=M37:Y37),"Hide","Show"),"")</f>
        <v/>
      </c>
    </row>
    <row r="38" spans="2:12" ht="16" thickBot="1" x14ac:dyDescent="0.45">
      <c r="B38" s="263"/>
      <c r="C38" s="258"/>
      <c r="D38" s="258"/>
      <c r="E38" s="258"/>
      <c r="F38" s="258"/>
      <c r="G38" s="307"/>
      <c r="H38" s="9"/>
      <c r="K38" s="18"/>
      <c r="L38" s="736" t="str">
        <f t="array" ref="L38">IF(SUM(ABS(M38:Y38))&gt;0,IF(OR($M$8:$Y$8=M38:Y38),"Hide","Show"),"")</f>
        <v/>
      </c>
    </row>
    <row r="39" spans="2:12" ht="16" thickBot="1" x14ac:dyDescent="0.45">
      <c r="B39" s="263"/>
      <c r="C39" s="1118" t="s">
        <v>59</v>
      </c>
      <c r="D39" s="1119"/>
      <c r="E39" s="1119"/>
      <c r="F39" s="1120"/>
      <c r="G39" s="306"/>
      <c r="H39" s="9"/>
      <c r="K39" s="18"/>
      <c r="L39" s="736" t="str">
        <f t="array" ref="L39">IF(SUM(ABS(M39:Y39))&gt;0,IF(OR($M$8:$Y$8=M39:Y39),"Hide","Show"),"")</f>
        <v/>
      </c>
    </row>
    <row r="40" spans="2:12" x14ac:dyDescent="0.4">
      <c r="B40" s="263"/>
      <c r="C40" s="267"/>
      <c r="D40" s="1166" t="s">
        <v>45</v>
      </c>
      <c r="E40" s="1166"/>
      <c r="F40" s="1167"/>
      <c r="G40" s="306"/>
      <c r="H40" s="9"/>
      <c r="K40" s="18"/>
      <c r="L40" s="736" t="str">
        <f t="array" ref="L40">IF(SUM(ABS(M40:Y40))&gt;0,IF(OR($M$8:$Y$8=M40:Y40),"Hide","Show"),"")</f>
        <v/>
      </c>
    </row>
    <row r="41" spans="2:12" x14ac:dyDescent="0.4">
      <c r="B41" s="268"/>
      <c r="C41" s="263"/>
      <c r="D41" s="269" t="s">
        <v>52</v>
      </c>
      <c r="E41" s="269" t="s">
        <v>53</v>
      </c>
      <c r="F41" s="270" t="s">
        <v>54</v>
      </c>
      <c r="G41" s="308"/>
      <c r="H41" s="9"/>
      <c r="K41" s="18"/>
      <c r="L41" s="736" t="str">
        <f t="array" ref="L41">IF(SUM(ABS(M41:Y41))&gt;0,IF(OR($M$8:$Y$8=M41:Y41),"Hide","Show"),"")</f>
        <v/>
      </c>
    </row>
    <row r="42" spans="2:12" x14ac:dyDescent="0.4">
      <c r="B42" s="263"/>
      <c r="C42" s="274" t="s">
        <v>60</v>
      </c>
      <c r="D42" s="295"/>
      <c r="E42" s="295"/>
      <c r="F42" s="296"/>
      <c r="G42" s="305"/>
      <c r="H42" s="9"/>
      <c r="K42" s="18"/>
      <c r="L42" s="736" t="str">
        <f t="array" ref="L42">IF(SUM(ABS(M42:Y42))&gt;0,IF(OR($M$8:$Y$8=M42:Y42),"Hide","Show"),"")</f>
        <v/>
      </c>
    </row>
    <row r="43" spans="2:12" x14ac:dyDescent="0.4">
      <c r="B43" s="263"/>
      <c r="C43" s="274" t="s">
        <v>61</v>
      </c>
      <c r="D43" s="295"/>
      <c r="E43" s="295"/>
      <c r="F43" s="296"/>
      <c r="G43" s="305"/>
      <c r="H43" s="9"/>
      <c r="K43" s="18"/>
      <c r="L43" s="736" t="str">
        <f t="array" ref="L43">IF(SUM(ABS(M43:Y43))&gt;0,IF(OR($M$8:$Y$8=M43:Y43),"Hide","Show"),"")</f>
        <v/>
      </c>
    </row>
    <row r="44" spans="2:12" x14ac:dyDescent="0.4">
      <c r="B44" s="263"/>
      <c r="C44" s="274" t="s">
        <v>62</v>
      </c>
      <c r="D44" s="295"/>
      <c r="E44" s="295"/>
      <c r="F44" s="296"/>
      <c r="G44" s="305"/>
      <c r="H44" s="9"/>
      <c r="K44" s="18"/>
      <c r="L44" s="736" t="str">
        <f t="array" ref="L44">IF(SUM(ABS(M44:Y44))&gt;0,IF(OR($M$8:$Y$8=M44:Y44),"Hide","Show"),"")</f>
        <v/>
      </c>
    </row>
    <row r="45" spans="2:12" x14ac:dyDescent="0.4">
      <c r="B45" s="263"/>
      <c r="C45" s="274" t="s">
        <v>63</v>
      </c>
      <c r="D45" s="295"/>
      <c r="E45" s="295"/>
      <c r="F45" s="296"/>
      <c r="G45" s="305"/>
      <c r="H45" s="9"/>
      <c r="K45" s="18"/>
      <c r="L45" s="736" t="str">
        <f t="array" ref="L45">IF(SUM(ABS(M45:Y45))&gt;0,IF(OR($M$8:$Y$8=M45:Y45),"Hide","Show"),"")</f>
        <v/>
      </c>
    </row>
    <row r="46" spans="2:12" x14ac:dyDescent="0.4">
      <c r="B46" s="263"/>
      <c r="C46" s="274" t="s">
        <v>64</v>
      </c>
      <c r="D46" s="295"/>
      <c r="E46" s="295"/>
      <c r="F46" s="296"/>
      <c r="G46" s="305"/>
      <c r="H46" s="9"/>
      <c r="K46" s="18"/>
      <c r="L46" s="736" t="str">
        <f t="array" ref="L46">IF(SUM(ABS(M46:Y46))&gt;0,IF(OR($M$8:$Y$8=M46:Y46),"Hide","Show"),"")</f>
        <v/>
      </c>
    </row>
    <row r="47" spans="2:12" x14ac:dyDescent="0.4">
      <c r="B47" s="263"/>
      <c r="C47" s="274" t="s">
        <v>65</v>
      </c>
      <c r="D47" s="295"/>
      <c r="E47" s="295"/>
      <c r="F47" s="296"/>
      <c r="G47" s="305"/>
      <c r="H47" s="9"/>
      <c r="K47" s="18"/>
      <c r="L47" s="736" t="str">
        <f t="array" ref="L47">IF(SUM(ABS(M47:Y47))&gt;0,IF(OR($M$8:$Y$8=M47:Y47),"Hide","Show"),"")</f>
        <v/>
      </c>
    </row>
    <row r="48" spans="2:12" x14ac:dyDescent="0.4">
      <c r="B48" s="263"/>
      <c r="C48" s="274" t="s">
        <v>66</v>
      </c>
      <c r="D48" s="295"/>
      <c r="E48" s="295"/>
      <c r="F48" s="296"/>
      <c r="G48" s="305"/>
      <c r="H48" s="9"/>
      <c r="K48" s="18"/>
      <c r="L48" s="736" t="str">
        <f t="array" ref="L48">IF(SUM(ABS(M48:Y48))&gt;0,IF(OR($M$8:$Y$8=M48:Y48),"Hide","Show"),"")</f>
        <v/>
      </c>
    </row>
    <row r="49" spans="2:12" x14ac:dyDescent="0.4">
      <c r="B49" s="263"/>
      <c r="C49" s="274" t="s">
        <v>67</v>
      </c>
      <c r="D49" s="295"/>
      <c r="E49" s="295"/>
      <c r="F49" s="296"/>
      <c r="G49" s="305"/>
      <c r="H49" s="9"/>
      <c r="K49" s="18"/>
      <c r="L49" s="736" t="str">
        <f t="array" ref="L49">IF(SUM(ABS(M49:Y49))&gt;0,IF(OR($M$8:$Y$8=M49:Y49),"Hide","Show"),"")</f>
        <v/>
      </c>
    </row>
    <row r="50" spans="2:12" x14ac:dyDescent="0.4">
      <c r="B50" s="263"/>
      <c r="C50" s="274" t="s">
        <v>68</v>
      </c>
      <c r="D50" s="295"/>
      <c r="E50" s="295"/>
      <c r="F50" s="296"/>
      <c r="G50" s="305"/>
      <c r="H50" s="9"/>
      <c r="K50" s="18"/>
      <c r="L50" s="736" t="str">
        <f t="array" ref="L50">IF(SUM(ABS(M50:Y50))&gt;0,IF(OR($M$8:$Y$8=M50:Y50),"Hide","Show"),"")</f>
        <v/>
      </c>
    </row>
    <row r="51" spans="2:12" x14ac:dyDescent="0.4">
      <c r="B51" s="263"/>
      <c r="C51" s="274" t="s">
        <v>69</v>
      </c>
      <c r="D51" s="295"/>
      <c r="E51" s="295"/>
      <c r="F51" s="296"/>
      <c r="G51" s="305"/>
      <c r="H51" s="9"/>
      <c r="K51" s="18"/>
      <c r="L51" s="736" t="str">
        <f t="array" ref="L51">IF(SUM(ABS(M51:Y51))&gt;0,IF(OR($M$8:$Y$8=M51:Y51),"Hide","Show"),"")</f>
        <v/>
      </c>
    </row>
    <row r="52" spans="2:12" ht="16" thickBot="1" x14ac:dyDescent="0.45">
      <c r="B52" s="263"/>
      <c r="C52" s="275" t="s">
        <v>70</v>
      </c>
      <c r="D52" s="292"/>
      <c r="E52" s="292"/>
      <c r="F52" s="297"/>
      <c r="G52" s="305"/>
      <c r="H52" s="9"/>
      <c r="K52" s="18"/>
      <c r="L52" s="736" t="str">
        <f t="array" ref="L52">IF(SUM(ABS(M52:Y52))&gt;0,IF(OR($M$8:$Y$8=M52:Y52),"Hide","Show"),"")</f>
        <v/>
      </c>
    </row>
    <row r="53" spans="2:12" ht="16" thickBot="1" x14ac:dyDescent="0.45">
      <c r="B53" s="263"/>
      <c r="C53" s="258"/>
      <c r="D53" s="258"/>
      <c r="E53" s="258"/>
      <c r="F53" s="258"/>
      <c r="G53" s="307"/>
      <c r="H53" s="9"/>
      <c r="K53" s="18"/>
      <c r="L53" s="736" t="str">
        <f t="array" ref="L53">IF(SUM(ABS(M53:Y53))&gt;0,IF(OR($M$8:$Y$8=M53:Y53),"Hide","Show"),"")</f>
        <v/>
      </c>
    </row>
    <row r="54" spans="2:12" ht="16" thickBot="1" x14ac:dyDescent="0.45">
      <c r="B54" s="263"/>
      <c r="C54" s="1118" t="s">
        <v>71</v>
      </c>
      <c r="D54" s="1119"/>
      <c r="E54" s="1119"/>
      <c r="F54" s="1120"/>
      <c r="G54" s="306"/>
      <c r="H54" s="9"/>
      <c r="K54" s="18"/>
      <c r="L54" s="736" t="str">
        <f t="array" ref="L54">IF(SUM(ABS(M54:Y54))&gt;0,IF(OR($M$8:$Y$8=M54:Y54),"Hide","Show"),"")</f>
        <v/>
      </c>
    </row>
    <row r="55" spans="2:12" x14ac:dyDescent="0.4">
      <c r="B55" s="263"/>
      <c r="C55" s="267"/>
      <c r="D55" s="1166" t="s">
        <v>45</v>
      </c>
      <c r="E55" s="1166"/>
      <c r="F55" s="1167"/>
      <c r="G55" s="306"/>
      <c r="H55" s="9"/>
      <c r="K55" s="18"/>
      <c r="L55" s="736" t="str">
        <f t="array" ref="L55">IF(SUM(ABS(M55:Y55))&gt;0,IF(OR($M$8:$Y$8=M55:Y55),"Hide","Show"),"")</f>
        <v/>
      </c>
    </row>
    <row r="56" spans="2:12" x14ac:dyDescent="0.4">
      <c r="B56" s="268"/>
      <c r="C56" s="263"/>
      <c r="D56" s="269" t="s">
        <v>52</v>
      </c>
      <c r="E56" s="269" t="s">
        <v>53</v>
      </c>
      <c r="F56" s="270" t="s">
        <v>54</v>
      </c>
      <c r="G56" s="308"/>
      <c r="H56" s="9"/>
      <c r="K56" s="18"/>
      <c r="L56" s="736" t="str">
        <f t="array" ref="L56">IF(SUM(ABS(M56:Y56))&gt;0,IF(OR($M$8:$Y$8=M56:Y56),"Hide","Show"),"")</f>
        <v/>
      </c>
    </row>
    <row r="57" spans="2:12" x14ac:dyDescent="0.4">
      <c r="B57" s="263"/>
      <c r="C57" s="274" t="s">
        <v>251</v>
      </c>
      <c r="D57" s="295"/>
      <c r="E57" s="295"/>
      <c r="F57" s="296"/>
      <c r="G57" s="305"/>
      <c r="H57" s="9"/>
      <c r="K57" s="18"/>
      <c r="L57" s="736" t="str">
        <f t="array" ref="L57">IF(SUM(ABS(M57:Y57))&gt;0,IF(OR($M$8:$Y$8=M57:Y57),"Hide","Show"),"")</f>
        <v/>
      </c>
    </row>
    <row r="58" spans="2:12" x14ac:dyDescent="0.4">
      <c r="B58" s="263"/>
      <c r="C58" s="274" t="s">
        <v>252</v>
      </c>
      <c r="D58" s="295"/>
      <c r="E58" s="295"/>
      <c r="F58" s="296"/>
      <c r="G58" s="305"/>
      <c r="H58" s="9"/>
      <c r="K58" s="18"/>
      <c r="L58" s="736" t="str">
        <f t="array" ref="L58">IF(SUM(ABS(M58:Y58))&gt;0,IF(OR($M$8:$Y$8=M58:Y58),"Hide","Show"),"")</f>
        <v/>
      </c>
    </row>
    <row r="59" spans="2:12" x14ac:dyDescent="0.4">
      <c r="B59" s="263"/>
      <c r="C59" s="274" t="s">
        <v>74</v>
      </c>
      <c r="D59" s="295"/>
      <c r="E59" s="295"/>
      <c r="F59" s="296"/>
      <c r="G59" s="305"/>
      <c r="H59" s="9"/>
      <c r="K59" s="18"/>
      <c r="L59" s="736" t="str">
        <f t="array" ref="L59">IF(SUM(ABS(M59:Y59))&gt;0,IF(OR($M$8:$Y$8=M59:Y59),"Hide","Show"),"")</f>
        <v/>
      </c>
    </row>
    <row r="60" spans="2:12" ht="16" thickBot="1" x14ac:dyDescent="0.45">
      <c r="B60" s="263"/>
      <c r="C60" s="275" t="s">
        <v>75</v>
      </c>
      <c r="D60" s="292"/>
      <c r="E60" s="292"/>
      <c r="F60" s="297"/>
      <c r="G60" s="305"/>
      <c r="H60" s="9"/>
      <c r="K60" s="18"/>
      <c r="L60" s="736" t="str">
        <f t="array" ref="L60">IF(SUM(ABS(M60:Y60))&gt;0,IF(OR($M$8:$Y$8=M60:Y60),"Hide","Show"),"")</f>
        <v/>
      </c>
    </row>
    <row r="61" spans="2:12" ht="16" thickBot="1" x14ac:dyDescent="0.45">
      <c r="B61" s="263"/>
      <c r="C61" s="309"/>
      <c r="D61" s="258"/>
      <c r="E61" s="258"/>
      <c r="F61" s="258"/>
      <c r="G61" s="307"/>
      <c r="H61" s="133"/>
      <c r="I61" s="126"/>
      <c r="K61" s="18"/>
      <c r="L61" s="736" t="str">
        <f t="array" ref="L61">IF(SUM(ABS(M61:Y61))&gt;0,IF(OR($M$8:$Y$8=M61:Y61),"Hide","Show"),"")</f>
        <v/>
      </c>
    </row>
    <row r="62" spans="2:12" ht="16" thickBot="1" x14ac:dyDescent="0.45">
      <c r="B62" s="263"/>
      <c r="C62" s="1118" t="s">
        <v>76</v>
      </c>
      <c r="D62" s="1119"/>
      <c r="E62" s="1119"/>
      <c r="F62" s="1120"/>
      <c r="G62" s="306"/>
      <c r="H62" s="9"/>
      <c r="K62" s="18"/>
      <c r="L62" s="736" t="str">
        <f t="array" ref="L62">IF(SUM(ABS(M62:Y62))&gt;0,IF(OR($M$8:$Y$8=M62:Y62),"Hide","Show"),"")</f>
        <v/>
      </c>
    </row>
    <row r="63" spans="2:12" x14ac:dyDescent="0.4">
      <c r="B63" s="263"/>
      <c r="C63" s="267"/>
      <c r="D63" s="1166" t="s">
        <v>45</v>
      </c>
      <c r="E63" s="1166"/>
      <c r="F63" s="1167"/>
      <c r="G63" s="310"/>
      <c r="H63" s="9"/>
      <c r="K63" s="18"/>
      <c r="L63" s="736" t="str">
        <f t="array" ref="L63">IF(SUM(ABS(M63:Y63))&gt;0,IF(OR($M$8:$Y$8=M63:Y63),"Hide","Show"),"")</f>
        <v/>
      </c>
    </row>
    <row r="64" spans="2:12" x14ac:dyDescent="0.4">
      <c r="B64" s="273"/>
      <c r="C64" s="263"/>
      <c r="D64" s="269" t="s">
        <v>52</v>
      </c>
      <c r="E64" s="269" t="s">
        <v>53</v>
      </c>
      <c r="F64" s="270" t="s">
        <v>54</v>
      </c>
      <c r="G64" s="310"/>
      <c r="H64" s="9"/>
      <c r="K64" s="18"/>
      <c r="L64" s="736" t="str">
        <f t="array" ref="L64">IF(SUM(ABS(M64:Y64))&gt;0,IF(OR($M$8:$Y$8=M64:Y64),"Hide","Show"),"")</f>
        <v/>
      </c>
    </row>
    <row r="65" spans="2:12" x14ac:dyDescent="0.4">
      <c r="B65" s="263"/>
      <c r="C65" s="274" t="s">
        <v>77</v>
      </c>
      <c r="D65" s="295"/>
      <c r="E65" s="295"/>
      <c r="F65" s="296"/>
      <c r="G65" s="305"/>
      <c r="H65" s="9"/>
      <c r="K65" s="18"/>
      <c r="L65" s="736" t="str">
        <f t="array" ref="L65">IF(SUM(ABS(M65:Y65))&gt;0,IF(OR($M$8:$Y$8=M65:Y65),"Hide","Show"),"")</f>
        <v/>
      </c>
    </row>
    <row r="66" spans="2:12" x14ac:dyDescent="0.4">
      <c r="B66" s="263"/>
      <c r="C66" s="274" t="s">
        <v>78</v>
      </c>
      <c r="D66" s="295"/>
      <c r="E66" s="295"/>
      <c r="F66" s="296"/>
      <c r="G66" s="305"/>
      <c r="H66" s="9"/>
      <c r="K66" s="18"/>
      <c r="L66" s="736" t="str">
        <f t="array" ref="L66">IF(SUM(ABS(M66:Y66))&gt;0,IF(OR($M$8:$Y$8=M66:Y66),"Hide","Show"),"")</f>
        <v/>
      </c>
    </row>
    <row r="67" spans="2:12" x14ac:dyDescent="0.4">
      <c r="B67" s="263"/>
      <c r="C67" s="274" t="s">
        <v>79</v>
      </c>
      <c r="D67" s="295"/>
      <c r="E67" s="295"/>
      <c r="F67" s="296"/>
      <c r="G67" s="305"/>
      <c r="H67" s="9"/>
      <c r="K67" s="18"/>
      <c r="L67" s="736" t="str">
        <f t="array" ref="L67">IF(SUM(ABS(M67:Y67))&gt;0,IF(OR($M$8:$Y$8=M67:Y67),"Hide","Show"),"")</f>
        <v/>
      </c>
    </row>
    <row r="68" spans="2:12" x14ac:dyDescent="0.4">
      <c r="B68" s="263"/>
      <c r="C68" s="274" t="s">
        <v>80</v>
      </c>
      <c r="D68" s="295"/>
      <c r="E68" s="295"/>
      <c r="F68" s="296"/>
      <c r="G68" s="305"/>
      <c r="H68" s="9"/>
      <c r="K68" s="18"/>
      <c r="L68" s="736" t="str">
        <f t="array" ref="L68">IF(SUM(ABS(M68:Y68))&gt;0,IF(OR($M$8:$Y$8=M68:Y68),"Hide","Show"),"")</f>
        <v/>
      </c>
    </row>
    <row r="69" spans="2:12" x14ac:dyDescent="0.4">
      <c r="B69" s="263"/>
      <c r="C69" s="274" t="s">
        <v>81</v>
      </c>
      <c r="D69" s="295"/>
      <c r="E69" s="295"/>
      <c r="F69" s="296"/>
      <c r="G69" s="305"/>
      <c r="H69" s="9"/>
      <c r="K69" s="18"/>
      <c r="L69" s="736" t="str">
        <f t="array" ref="L69">IF(SUM(ABS(M69:Y69))&gt;0,IF(OR($M$8:$Y$8=M69:Y69),"Hide","Show"),"")</f>
        <v/>
      </c>
    </row>
    <row r="70" spans="2:12" x14ac:dyDescent="0.4">
      <c r="B70" s="263"/>
      <c r="C70" s="274" t="s">
        <v>82</v>
      </c>
      <c r="D70" s="295"/>
      <c r="E70" s="295"/>
      <c r="F70" s="296"/>
      <c r="G70" s="305"/>
      <c r="H70" s="9"/>
      <c r="K70" s="18"/>
      <c r="L70" s="736" t="str">
        <f t="array" ref="L70">IF(SUM(ABS(M70:Y70))&gt;0,IF(OR($M$8:$Y$8=M70:Y70),"Hide","Show"),"")</f>
        <v/>
      </c>
    </row>
    <row r="71" spans="2:12" x14ac:dyDescent="0.4">
      <c r="B71" s="263"/>
      <c r="C71" s="274" t="s">
        <v>83</v>
      </c>
      <c r="D71" s="295"/>
      <c r="E71" s="295"/>
      <c r="F71" s="296"/>
      <c r="G71" s="305"/>
      <c r="H71" s="9"/>
      <c r="K71" s="18"/>
      <c r="L71" s="736" t="str">
        <f t="array" ref="L71">IF(SUM(ABS(M71:Y71))&gt;0,IF(OR($M$8:$Y$8=M71:Y71),"Hide","Show"),"")</f>
        <v/>
      </c>
    </row>
    <row r="72" spans="2:12" ht="16" thickBot="1" x14ac:dyDescent="0.45">
      <c r="B72" s="263"/>
      <c r="C72" s="275" t="s">
        <v>84</v>
      </c>
      <c r="D72" s="292"/>
      <c r="E72" s="292"/>
      <c r="F72" s="297"/>
      <c r="G72" s="305"/>
      <c r="H72" s="9"/>
      <c r="K72" s="18"/>
      <c r="L72" s="736" t="str">
        <f t="array" ref="L72">IF(SUM(ABS(M72:Y72))&gt;0,IF(OR($M$8:$Y$8=M72:Y72),"Hide","Show"),"")</f>
        <v/>
      </c>
    </row>
    <row r="73" spans="2:12" ht="16" thickBot="1" x14ac:dyDescent="0.45">
      <c r="B73" s="263"/>
      <c r="C73" s="258"/>
      <c r="D73" s="258"/>
      <c r="E73" s="258"/>
      <c r="F73" s="258"/>
      <c r="G73" s="307"/>
      <c r="H73" s="9"/>
      <c r="K73" s="18"/>
      <c r="L73" s="736" t="str">
        <f t="array" ref="L73">IF(SUM(ABS(M73:Y73))&gt;0,IF(OR($M$8:$Y$8=M73:Y73),"Hide","Show"),"")</f>
        <v/>
      </c>
    </row>
    <row r="74" spans="2:12" ht="16" thickBot="1" x14ac:dyDescent="0.45">
      <c r="B74" s="263"/>
      <c r="C74" s="1118" t="s">
        <v>185</v>
      </c>
      <c r="D74" s="1119"/>
      <c r="E74" s="1119"/>
      <c r="F74" s="1120"/>
      <c r="G74" s="306"/>
      <c r="H74" s="9"/>
      <c r="K74" s="18"/>
      <c r="L74" s="736" t="str">
        <f t="array" ref="L74">IF(SUM(ABS(M74:Y74))&gt;0,IF(OR($M$8:$Y$8=M74:Y74),"Hide","Show"),"")</f>
        <v/>
      </c>
    </row>
    <row r="75" spans="2:12" x14ac:dyDescent="0.4">
      <c r="B75" s="268"/>
      <c r="C75" s="267"/>
      <c r="D75" s="1166" t="s">
        <v>45</v>
      </c>
      <c r="E75" s="1166"/>
      <c r="F75" s="1167"/>
      <c r="G75" s="311"/>
      <c r="H75" s="9"/>
      <c r="K75" s="18"/>
      <c r="L75" s="736" t="str">
        <f t="array" ref="L75">IF(SUM(ABS(M75:Y75))&gt;0,IF(OR($M$8:$Y$8=M75:Y75),"Hide","Show"),"")</f>
        <v/>
      </c>
    </row>
    <row r="76" spans="2:12" x14ac:dyDescent="0.4">
      <c r="B76" s="263"/>
      <c r="C76" s="274" t="s">
        <v>184</v>
      </c>
      <c r="D76" s="1153"/>
      <c r="E76" s="1153"/>
      <c r="F76" s="1154"/>
      <c r="G76" s="311"/>
      <c r="H76" s="9"/>
      <c r="K76" s="18"/>
      <c r="L76" s="736" t="str">
        <f t="array" ref="L76">IF(SUM(ABS(M76:Y76))&gt;0,IF(OR($M$8:$Y$8=M76:Y76),"Hide","Show"),"")</f>
        <v/>
      </c>
    </row>
    <row r="77" spans="2:12" x14ac:dyDescent="0.4">
      <c r="B77" s="263"/>
      <c r="C77" s="274" t="s">
        <v>183</v>
      </c>
      <c r="D77" s="1153"/>
      <c r="E77" s="1153"/>
      <c r="F77" s="1154"/>
      <c r="G77" s="311"/>
      <c r="H77" s="9"/>
      <c r="K77" s="18"/>
      <c r="L77" s="736" t="str">
        <f t="array" ref="L77">IF(SUM(ABS(M77:Y77))&gt;0,IF(OR($M$8:$Y$8=M77:Y77),"Hide","Show"),"")</f>
        <v/>
      </c>
    </row>
    <row r="78" spans="2:12" x14ac:dyDescent="0.4">
      <c r="B78" s="263"/>
      <c r="C78" s="274" t="s">
        <v>253</v>
      </c>
      <c r="D78" s="1153"/>
      <c r="E78" s="1153"/>
      <c r="F78" s="1154"/>
      <c r="G78" s="311"/>
      <c r="H78" s="9"/>
      <c r="K78" s="18"/>
      <c r="L78" s="736" t="str">
        <f t="array" ref="L78">IF(SUM(ABS(M78:Y78))&gt;0,IF(OR($M$8:$Y$8=M78:Y78),"Hide","Show"),"")</f>
        <v/>
      </c>
    </row>
    <row r="79" spans="2:12" ht="16" thickBot="1" x14ac:dyDescent="0.45">
      <c r="B79" s="263"/>
      <c r="C79" s="275" t="s">
        <v>87</v>
      </c>
      <c r="D79" s="1114" t="str">
        <f>IF(D76+D78=0,"",D76+D78)</f>
        <v/>
      </c>
      <c r="E79" s="1114"/>
      <c r="F79" s="1115"/>
      <c r="G79" s="307"/>
      <c r="H79" s="9"/>
      <c r="K79" s="18"/>
      <c r="L79" s="736" t="str">
        <f t="array" ref="L79">IF(SUM(ABS(M79:Y79))&gt;0,IF(OR($M$8:$Y$8=M79:Y79),"Hide","Show"),"")</f>
        <v/>
      </c>
    </row>
    <row r="80" spans="2:12" ht="16" thickBot="1" x14ac:dyDescent="0.45">
      <c r="B80" s="276"/>
      <c r="C80" s="261"/>
      <c r="D80" s="261"/>
      <c r="E80" s="261"/>
      <c r="F80" s="261"/>
      <c r="G80" s="312"/>
      <c r="H80" s="9"/>
      <c r="K80" s="18"/>
      <c r="L80" s="736" t="str">
        <f t="array" ref="L80">IF(SUM(ABS(M80:Y80))&gt;0,IF(OR($M$8:$Y$8=M80:Y80),"Hide","Show"),"")</f>
        <v/>
      </c>
    </row>
    <row r="81" spans="1:12" x14ac:dyDescent="0.4">
      <c r="K81" s="18"/>
      <c r="L81" s="736" t="str">
        <f t="array" ref="L81">IF(SUM(ABS(M81:Y81))&gt;0,IF(OR($M$8:$Y$8=M81:Y81),"Hide","Show"),"")</f>
        <v/>
      </c>
    </row>
    <row r="82" spans="1:12" x14ac:dyDescent="0.4">
      <c r="A82" s="18"/>
      <c r="B82" s="18"/>
      <c r="C82" s="18"/>
      <c r="D82" s="18"/>
      <c r="E82" s="18"/>
      <c r="F82" s="18"/>
      <c r="G82" s="18"/>
      <c r="H82" s="18"/>
      <c r="I82" s="18"/>
      <c r="J82" s="18"/>
      <c r="K82" s="18"/>
      <c r="L82" s="736" t="str">
        <f t="array" ref="L82">IF(SUM(ABS(M82:Y82))&gt;0,IF(OR($M$8:$Y$8=M82:Y82),"Hide","Show"),"")</f>
        <v/>
      </c>
    </row>
    <row r="83" spans="1:12" x14ac:dyDescent="0.4">
      <c r="L83" s="736" t="str">
        <f t="array" ref="L83">IF(SUM(ABS(M83:Y83))&gt;0,IF(OR($M$8:$Y$8=M83:Y83),"Hide","Show"),"")</f>
        <v/>
      </c>
    </row>
    <row r="84" spans="1:12" x14ac:dyDescent="0.4">
      <c r="L84" s="736" t="str">
        <f t="array" ref="L84">IF(SUM(ABS(M84:Y84))&gt;0,IF(OR($M$8:$Y$8=M84:Y84),"Hide","Show"),"")</f>
        <v/>
      </c>
    </row>
    <row r="85" spans="1:12" x14ac:dyDescent="0.4">
      <c r="L85" s="736" t="str">
        <f t="array" ref="L85">IF(SUM(ABS(M85:Y85))&gt;0,IF(OR($M$8:$Y$8=M85:Y85),"Hide","Show"),"")</f>
        <v/>
      </c>
    </row>
    <row r="86" spans="1:12" x14ac:dyDescent="0.4">
      <c r="L86" s="736" t="str">
        <f t="array" ref="L86">IF(SUM(ABS(M86:Y86))&gt;0,IF(OR($M$8:$Y$8=M86:Y86),"Hide","Show"),"")</f>
        <v/>
      </c>
    </row>
    <row r="87" spans="1:12" x14ac:dyDescent="0.4">
      <c r="L87" s="736" t="str">
        <f t="array" ref="L87">IF(SUM(ABS(M87:Y87))&gt;0,IF(OR($M$8:$Y$8=M87:Y87),"Hide","Show"),"")</f>
        <v/>
      </c>
    </row>
    <row r="88" spans="1:12" x14ac:dyDescent="0.4">
      <c r="L88" s="736" t="str">
        <f t="array" ref="L88">IF(SUM(ABS(M88:Y88))&gt;0,IF(OR($M$8:$Y$8=M88:Y88),"Hide","Show"),"")</f>
        <v/>
      </c>
    </row>
    <row r="89" spans="1:12" x14ac:dyDescent="0.4">
      <c r="L89" s="736" t="str">
        <f t="array" ref="L89">IF(SUM(ABS(M89:Y89))&gt;0,IF(OR($M$8:$Y$8=M89:Y89),"Hide","Show"),"")</f>
        <v/>
      </c>
    </row>
    <row r="90" spans="1:12" x14ac:dyDescent="0.4">
      <c r="L90" s="736" t="str">
        <f t="array" ref="L90">IF(SUM(ABS(M90:Y90))&gt;0,IF(OR($M$8:$Y$8=M90:Y90),"Hide","Show"),"")</f>
        <v/>
      </c>
    </row>
    <row r="91" spans="1:12" x14ac:dyDescent="0.4">
      <c r="L91" s="736" t="str">
        <f t="array" ref="L91">IF(SUM(ABS(M91:Y91))&gt;0,IF(OR($M$8:$Y$8=M91:Y91),"Hide","Show"),"")</f>
        <v/>
      </c>
    </row>
    <row r="92" spans="1:12" x14ac:dyDescent="0.4">
      <c r="L92" s="736" t="str">
        <f t="array" ref="L92">IF(SUM(ABS(M92:Y92))&gt;0,IF(OR($M$8:$Y$8=M92:Y92),"Hide","Show"),"")</f>
        <v/>
      </c>
    </row>
    <row r="93" spans="1:12" x14ac:dyDescent="0.4">
      <c r="L93" s="736" t="str">
        <f t="array" ref="L93">IF(SUM(ABS(M93:Y93))&gt;0,IF(OR($M$8:$Y$8=M93:Y93),"Hide","Show"),"")</f>
        <v/>
      </c>
    </row>
    <row r="94" spans="1:12" x14ac:dyDescent="0.4">
      <c r="L94" s="736" t="str">
        <f t="array" ref="L94">IF(SUM(ABS(M94:Y94))&gt;0,IF(OR($M$8:$Y$8=M94:Y94),"Hide","Show"),"")</f>
        <v/>
      </c>
    </row>
    <row r="95" spans="1:12" x14ac:dyDescent="0.4">
      <c r="L95" s="736" t="str">
        <f t="array" ref="L95">IF(SUM(ABS(M95:Y95))&gt;0,IF(OR($M$8:$Y$8=M95:Y95),"Hide","Show"),"")</f>
        <v/>
      </c>
    </row>
    <row r="96" spans="1:12" x14ac:dyDescent="0.4">
      <c r="L96" s="736" t="str">
        <f t="array" ref="L96">IF(SUM(ABS(M96:Y96))&gt;0,IF(OR($M$8:$Y$8=M96:Y96),"Hide","Show"),"")</f>
        <v/>
      </c>
    </row>
    <row r="97" spans="12:12" x14ac:dyDescent="0.4">
      <c r="L97" s="736" t="str">
        <f t="array" ref="L97">IF(SUM(ABS(M97:Y97))&gt;0,IF(OR($M$8:$Y$8=M97:Y97),"Hide","Show"),"")</f>
        <v/>
      </c>
    </row>
    <row r="98" spans="12:12" x14ac:dyDescent="0.4">
      <c r="L98" s="736" t="str">
        <f t="array" ref="L98">IF(SUM(ABS(M98:Y98))&gt;0,IF(OR($M$8:$Y$8=M98:Y98),"Hide","Show"),"")</f>
        <v/>
      </c>
    </row>
    <row r="99" spans="12:12" x14ac:dyDescent="0.4">
      <c r="L99" s="736" t="str">
        <f t="array" ref="L99">IF(SUM(ABS(M99:Y99))&gt;0,IF(OR($M$8:$Y$8=M99:Y99),"Hide","Show"),"")</f>
        <v/>
      </c>
    </row>
    <row r="100" spans="12:12" x14ac:dyDescent="0.4">
      <c r="L100" s="736" t="str">
        <f t="array" ref="L100">IF(SUM(ABS(M100:Y100))&gt;0,IF(OR($M$8:$Y$8=M100:Y100),"Hide","Show"),"")</f>
        <v/>
      </c>
    </row>
    <row r="101" spans="12:12" x14ac:dyDescent="0.4">
      <c r="L101" s="736" t="str">
        <f t="array" ref="L101">IF(SUM(ABS(M101:Y101))&gt;0,IF(OR($M$8:$Y$8=M101:Y101),"Hide","Show"),"")</f>
        <v/>
      </c>
    </row>
    <row r="102" spans="12:12" x14ac:dyDescent="0.4">
      <c r="L102" s="736" t="str">
        <f t="array" ref="L102">IF(SUM(ABS(M102:Y102))&gt;0,IF(OR($M$8:$Y$8=M102:Y102),"Hide","Show"),"")</f>
        <v/>
      </c>
    </row>
    <row r="103" spans="12:12" x14ac:dyDescent="0.4">
      <c r="L103" s="736" t="str">
        <f t="array" ref="L103">IF(SUM(ABS(M103:Y103))&gt;0,IF(OR($M$8:$Y$8=M103:Y103),"Hide","Show"),"")</f>
        <v/>
      </c>
    </row>
    <row r="104" spans="12:12" x14ac:dyDescent="0.4">
      <c r="L104" s="736" t="str">
        <f t="array" ref="L104">IF(SUM(ABS(M104:Y104))&gt;0,IF(OR($M$8:$Y$8=M104:Y104),"Hide","Show"),"")</f>
        <v/>
      </c>
    </row>
    <row r="105" spans="12:12" x14ac:dyDescent="0.4">
      <c r="L105" s="736" t="str">
        <f t="array" ref="L105">IF(SUM(ABS(M105:Y105))&gt;0,IF(OR($M$8:$Y$8=M105:Y105),"Hide","Show"),"")</f>
        <v/>
      </c>
    </row>
    <row r="106" spans="12:12" x14ac:dyDescent="0.4">
      <c r="L106" s="736" t="str">
        <f t="array" ref="L106">IF(SUM(ABS(M106:Y106))&gt;0,IF(OR($M$8:$Y$8=M106:Y106),"Hide","Show"),"")</f>
        <v/>
      </c>
    </row>
    <row r="107" spans="12:12" x14ac:dyDescent="0.4">
      <c r="L107" s="736" t="str">
        <f t="array" ref="L107">IF(SUM(ABS(M107:Y107))&gt;0,IF(OR($M$8:$Y$8=M107:Y107),"Hide","Show"),"")</f>
        <v/>
      </c>
    </row>
    <row r="108" spans="12:12" x14ac:dyDescent="0.4">
      <c r="L108" s="736" t="str">
        <f t="array" ref="L108">IF(SUM(ABS(M108:Y108))&gt;0,IF(OR($M$8:$Y$8=M108:Y108),"Hide","Show"),"")</f>
        <v/>
      </c>
    </row>
    <row r="109" spans="12:12" x14ac:dyDescent="0.4">
      <c r="L109" s="736" t="str">
        <f t="array" ref="L109">IF(SUM(ABS(M109:Y109))&gt;0,IF(OR($M$8:$Y$8=M109:Y109),"Hide","Show"),"")</f>
        <v/>
      </c>
    </row>
    <row r="110" spans="12:12" x14ac:dyDescent="0.4">
      <c r="L110" s="736" t="str">
        <f t="array" ref="L110">IF(SUM(ABS(M110:Y110))&gt;0,IF(OR($M$8:$Y$8=M110:Y110),"Hide","Show"),"")</f>
        <v/>
      </c>
    </row>
    <row r="111" spans="12:12" x14ac:dyDescent="0.4">
      <c r="L111" s="736" t="str">
        <f t="array" ref="L111">IF(SUM(ABS(M111:Y111))&gt;0,IF(OR($M$8:$Y$8=M111:Y111),"Hide","Show"),"")</f>
        <v/>
      </c>
    </row>
    <row r="112" spans="12:12" x14ac:dyDescent="0.4">
      <c r="L112" s="736" t="str">
        <f t="array" ref="L112">IF(SUM(ABS(M112:Y112))&gt;0,IF(OR($M$8:$Y$8=M112:Y112),"Hide","Show"),"")</f>
        <v/>
      </c>
    </row>
    <row r="113" spans="12:12" x14ac:dyDescent="0.4">
      <c r="L113" s="736" t="str">
        <f t="array" ref="L113">IF(SUM(ABS(M113:Y113))&gt;0,IF(OR($M$8:$Y$8=M113:Y113),"Hide","Show"),"")</f>
        <v/>
      </c>
    </row>
    <row r="114" spans="12:12" x14ac:dyDescent="0.4">
      <c r="L114" s="736" t="str">
        <f t="array" ref="L114">IF(SUM(ABS(M114:Y114))&gt;0,IF(OR($M$8:$Y$8=M114:Y114),"Hide","Show"),"")</f>
        <v/>
      </c>
    </row>
    <row r="115" spans="12:12" x14ac:dyDescent="0.4">
      <c r="L115" s="736" t="str">
        <f t="array" ref="L115">IF(SUM(ABS(M115:Y115))&gt;0,IF(OR($M$8:$Y$8=M115:Y115),"Hide","Show"),"")</f>
        <v/>
      </c>
    </row>
    <row r="116" spans="12:12" x14ac:dyDescent="0.4">
      <c r="L116" s="736" t="str">
        <f t="array" ref="L116">IF(SUM(ABS(M116:Y116))&gt;0,IF(OR($M$8:$Y$8=M116:Y116),"Hide","Show"),"")</f>
        <v/>
      </c>
    </row>
    <row r="117" spans="12:12" x14ac:dyDescent="0.4">
      <c r="L117" s="736" t="str">
        <f t="array" ref="L117">IF(SUM(ABS(M117:Y117))&gt;0,IF(OR($M$8:$Y$8=M117:Y117),"Hide","Show"),"")</f>
        <v/>
      </c>
    </row>
    <row r="118" spans="12:12" x14ac:dyDescent="0.4">
      <c r="L118" s="736" t="str">
        <f t="array" ref="L118">IF(SUM(ABS(M118:Y118))&gt;0,IF(OR($M$8:$Y$8=M118:Y118),"Hide","Show"),"")</f>
        <v/>
      </c>
    </row>
    <row r="119" spans="12:12" x14ac:dyDescent="0.4">
      <c r="L119" s="736" t="str">
        <f t="array" ref="L119">IF(SUM(ABS(M119:Y119))&gt;0,IF(OR($M$8:$Y$8=M119:Y119),"Hide","Show"),"")</f>
        <v/>
      </c>
    </row>
    <row r="120" spans="12:12" x14ac:dyDescent="0.4">
      <c r="L120" s="736" t="str">
        <f t="array" ref="L120">IF(SUM(ABS(M120:Y120))&gt;0,IF(OR($M$8:$Y$8=M120:Y120),"Hide","Show"),"")</f>
        <v/>
      </c>
    </row>
    <row r="121" spans="12:12" x14ac:dyDescent="0.4">
      <c r="L121" s="736" t="str">
        <f t="array" ref="L121">IF(SUM(ABS(M121:Y121))&gt;0,IF(OR($M$8:$Y$8=M121:Y121),"Hide","Show"),"")</f>
        <v/>
      </c>
    </row>
    <row r="122" spans="12:12" x14ac:dyDescent="0.4">
      <c r="L122" s="736" t="str">
        <f t="array" ref="L122">IF(SUM(ABS(M122:Y122))&gt;0,IF(OR($M$8:$Y$8=M122:Y122),"Hide","Show"),"")</f>
        <v/>
      </c>
    </row>
    <row r="123" spans="12:12" x14ac:dyDescent="0.4">
      <c r="L123" s="736" t="str">
        <f t="array" ref="L123">IF(SUM(ABS(M123:Y123))&gt;0,IF(OR($M$8:$Y$8=M123:Y123),"Hide","Show"),"")</f>
        <v/>
      </c>
    </row>
    <row r="124" spans="12:12" x14ac:dyDescent="0.4">
      <c r="L124" s="736" t="str">
        <f t="array" ref="L124">IF(SUM(ABS(M124:Y124))&gt;0,IF(OR($M$8:$Y$8=M124:Y124),"Hide","Show"),"")</f>
        <v/>
      </c>
    </row>
    <row r="125" spans="12:12" x14ac:dyDescent="0.4">
      <c r="L125" s="736" t="str">
        <f t="array" ref="L125">IF(SUM(ABS(M125:Y125))&gt;0,IF(OR($M$8:$Y$8=M125:Y125),"Hide","Show"),"")</f>
        <v/>
      </c>
    </row>
    <row r="126" spans="12:12" x14ac:dyDescent="0.4">
      <c r="L126" s="736" t="str">
        <f t="array" ref="L126">IF(SUM(ABS(M126:Y126))&gt;0,IF(OR($M$8:$Y$8=M126:Y126),"Hide","Show"),"")</f>
        <v/>
      </c>
    </row>
    <row r="127" spans="12:12" x14ac:dyDescent="0.4">
      <c r="L127" s="736" t="str">
        <f t="array" ref="L127">IF(SUM(ABS(M127:Y127))&gt;0,IF(OR($M$8:$Y$8=M127:Y127),"Hide","Show"),"")</f>
        <v/>
      </c>
    </row>
    <row r="128" spans="12:12" x14ac:dyDescent="0.4">
      <c r="L128" s="736" t="str">
        <f t="array" ref="L128">IF(SUM(ABS(M128:Y128))&gt;0,IF(OR($M$8:$Y$8=M128:Y128),"Hide","Show"),"")</f>
        <v/>
      </c>
    </row>
    <row r="129" spans="12:12" x14ac:dyDescent="0.4">
      <c r="L129" s="736" t="str">
        <f t="array" ref="L129">IF(SUM(ABS(M129:Y129))&gt;0,IF(OR($M$8:$Y$8=M129:Y129),"Hide","Show"),"")</f>
        <v/>
      </c>
    </row>
    <row r="130" spans="12:12" x14ac:dyDescent="0.4">
      <c r="L130" s="736" t="str">
        <f t="array" ref="L130">IF(SUM(ABS(M130:Y130))&gt;0,IF(OR($M$8:$Y$8=M130:Y130),"Hide","Show"),"")</f>
        <v/>
      </c>
    </row>
    <row r="131" spans="12:12" x14ac:dyDescent="0.4">
      <c r="L131" s="736" t="str">
        <f t="array" ref="L131">IF(SUM(ABS(M131:Y131))&gt;0,IF(OR($M$8:$Y$8=M131:Y131),"Hide","Show"),"")</f>
        <v/>
      </c>
    </row>
    <row r="132" spans="12:12" x14ac:dyDescent="0.4">
      <c r="L132" s="736" t="str">
        <f t="array" ref="L132">IF(SUM(ABS(M132:Y132))&gt;0,IF(OR($M$8:$Y$8=M132:Y132),"Hide","Show"),"")</f>
        <v/>
      </c>
    </row>
    <row r="133" spans="12:12" x14ac:dyDescent="0.4">
      <c r="L133" s="736" t="str">
        <f t="array" ref="L133">IF(SUM(ABS(M133:Y133))&gt;0,IF(OR($M$8:$Y$8=M133:Y133),"Hide","Show"),"")</f>
        <v/>
      </c>
    </row>
    <row r="134" spans="12:12" x14ac:dyDescent="0.4">
      <c r="L134" s="736" t="str">
        <f t="array" ref="L134">IF(SUM(ABS(M134:Y134))&gt;0,IF(OR($M$8:$Y$8=M134:Y134),"Hide","Show"),"")</f>
        <v/>
      </c>
    </row>
    <row r="135" spans="12:12" x14ac:dyDescent="0.4">
      <c r="L135" s="736" t="str">
        <f t="array" ref="L135">IF(SUM(ABS(M135:Y135))&gt;0,IF(OR($M$8:$Y$8=M135:Y135),"Hide","Show"),"")</f>
        <v/>
      </c>
    </row>
    <row r="136" spans="12:12" x14ac:dyDescent="0.4">
      <c r="L136" s="736" t="str">
        <f t="array" ref="L136">IF(SUM(ABS(M136:Y136))&gt;0,IF(OR($M$8:$Y$8=M136:Y136),"Hide","Show"),"")</f>
        <v/>
      </c>
    </row>
    <row r="137" spans="12:12" x14ac:dyDescent="0.4">
      <c r="L137" s="736" t="str">
        <f t="array" ref="L137">IF(SUM(ABS(M137:Y137))&gt;0,IF(OR($M$8:$Y$8=M137:Y137),"Hide","Show"),"")</f>
        <v/>
      </c>
    </row>
    <row r="138" spans="12:12" x14ac:dyDescent="0.4">
      <c r="L138" s="736" t="str">
        <f t="array" ref="L138">IF(SUM(ABS(M138:Y138))&gt;0,IF(OR($M$8:$Y$8=M138:Y138),"Hide","Show"),"")</f>
        <v/>
      </c>
    </row>
    <row r="139" spans="12:12" x14ac:dyDescent="0.4">
      <c r="L139" s="736" t="str">
        <f t="array" ref="L139">IF(SUM(ABS(M139:Y139))&gt;0,IF(OR($M$8:$Y$8=M139:Y139),"Hide","Show"),"")</f>
        <v/>
      </c>
    </row>
    <row r="140" spans="12:12" x14ac:dyDescent="0.4">
      <c r="L140" s="736" t="str">
        <f t="array" ref="L140">IF(SUM(ABS(M140:Y140))&gt;0,IF(OR($M$8:$Y$8=M140:Y140),"Hide","Show"),"")</f>
        <v/>
      </c>
    </row>
    <row r="141" spans="12:12" x14ac:dyDescent="0.4">
      <c r="L141" s="736" t="str">
        <f t="array" ref="L141">IF(SUM(ABS(M141:Y141))&gt;0,IF(OR($M$8:$Y$8=M141:Y141),"Hide","Show"),"")</f>
        <v/>
      </c>
    </row>
    <row r="142" spans="12:12" x14ac:dyDescent="0.4">
      <c r="L142" s="736" t="str">
        <f t="array" ref="L142">IF(SUM(ABS(M142:Y142))&gt;0,IF(OR($M$8:$Y$8=M142:Y142),"Hide","Show"),"")</f>
        <v/>
      </c>
    </row>
    <row r="143" spans="12:12" x14ac:dyDescent="0.4">
      <c r="L143" s="736" t="str">
        <f t="array" ref="L143">IF(SUM(ABS(M143:Y143))&gt;0,IF(OR($M$8:$Y$8=M143:Y143),"Hide","Show"),"")</f>
        <v/>
      </c>
    </row>
    <row r="144" spans="12:12" x14ac:dyDescent="0.4">
      <c r="L144" s="736" t="str">
        <f t="array" ref="L144">IF(SUM(ABS(M144:Y144))&gt;0,IF(OR($M$8:$Y$8=M144:Y144),"Hide","Show"),"")</f>
        <v/>
      </c>
    </row>
    <row r="145" spans="12:12" x14ac:dyDescent="0.4">
      <c r="L145" s="736" t="str">
        <f t="array" ref="L145">IF(SUM(ABS(M145:Y145))&gt;0,IF(OR($M$8:$Y$8=M145:Y145),"Hide","Show"),"")</f>
        <v/>
      </c>
    </row>
    <row r="146" spans="12:12" x14ac:dyDescent="0.4">
      <c r="L146" s="736" t="str">
        <f t="array" ref="L146">IF(SUM(ABS(M146:Y146))&gt;0,IF(OR($M$8:$Y$8=M146:Y146),"Hide","Show"),"")</f>
        <v/>
      </c>
    </row>
    <row r="147" spans="12:12" x14ac:dyDescent="0.4">
      <c r="L147" s="736" t="str">
        <f t="array" ref="L147">IF(SUM(ABS(M147:Y147))&gt;0,IF(OR($M$8:$Y$8=M147:Y147),"Hide","Show"),"")</f>
        <v/>
      </c>
    </row>
    <row r="148" spans="12:12" x14ac:dyDescent="0.4">
      <c r="L148" s="736" t="str">
        <f t="array" ref="L148">IF(SUM(ABS(M148:Y148))&gt;0,IF(OR($M$8:$Y$8=M148:Y148),"Hide","Show"),"")</f>
        <v/>
      </c>
    </row>
    <row r="149" spans="12:12" x14ac:dyDescent="0.4">
      <c r="L149" s="736" t="str">
        <f t="array" ref="L149">IF(SUM(ABS(M149:Y149))&gt;0,IF(OR($M$8:$Y$8=M149:Y149),"Hide","Show"),"")</f>
        <v/>
      </c>
    </row>
    <row r="150" spans="12:12" x14ac:dyDescent="0.4">
      <c r="L150" s="736" t="str">
        <f t="array" ref="L150">IF(SUM(ABS(M150:Y150))&gt;0,IF(OR($M$8:$Y$8=M150:Y150),"Hide","Show"),"")</f>
        <v/>
      </c>
    </row>
    <row r="151" spans="12:12" x14ac:dyDescent="0.4">
      <c r="L151" s="736" t="str">
        <f t="array" ref="L151">IF(SUM(ABS(M151:Y151))&gt;0,IF(OR($M$8:$Y$8=M151:Y151),"Hide","Show"),"")</f>
        <v/>
      </c>
    </row>
    <row r="152" spans="12:12" x14ac:dyDescent="0.4">
      <c r="L152" s="736" t="str">
        <f t="array" ref="L152">IF(SUM(ABS(M152:Y152))&gt;0,IF(OR($M$8:$Y$8=M152:Y152),"Hide","Show"),"")</f>
        <v/>
      </c>
    </row>
    <row r="153" spans="12:12" x14ac:dyDescent="0.4">
      <c r="L153" s="736" t="str">
        <f t="array" ref="L153">IF(SUM(ABS(M153:Y153))&gt;0,IF(OR($M$8:$Y$8=M153:Y153),"Hide","Show"),"")</f>
        <v/>
      </c>
    </row>
    <row r="154" spans="12:12" x14ac:dyDescent="0.4">
      <c r="L154" s="736" t="str">
        <f t="array" ref="L154">IF(SUM(ABS(M154:Y154))&gt;0,IF(OR($M$8:$Y$8=M154:Y154),"Hide","Show"),"")</f>
        <v/>
      </c>
    </row>
    <row r="155" spans="12:12" x14ac:dyDescent="0.4">
      <c r="L155" s="736" t="str">
        <f t="array" ref="L155">IF(SUM(ABS(M155:Y155))&gt;0,IF(OR($M$8:$Y$8=M155:Y155),"Hide","Show"),"")</f>
        <v/>
      </c>
    </row>
    <row r="156" spans="12:12" x14ac:dyDescent="0.4">
      <c r="L156" s="736" t="str">
        <f t="array" ref="L156">IF(SUM(ABS(M156:Y156))&gt;0,IF(OR($M$8:$Y$8=M156:Y156),"Hide","Show"),"")</f>
        <v/>
      </c>
    </row>
    <row r="157" spans="12:12" x14ac:dyDescent="0.4">
      <c r="L157" s="736" t="str">
        <f t="array" ref="L157">IF(SUM(ABS(M157:Y157))&gt;0,IF(OR($M$8:$Y$8=M157:Y157),"Hide","Show"),"")</f>
        <v/>
      </c>
    </row>
    <row r="158" spans="12:12" x14ac:dyDescent="0.4">
      <c r="L158" s="736" t="str">
        <f t="array" ref="L158">IF(SUM(ABS(M158:Y158))&gt;0,IF(OR($M$8:$Y$8=M158:Y158),"Hide","Show"),"")</f>
        <v/>
      </c>
    </row>
    <row r="159" spans="12:12" x14ac:dyDescent="0.4">
      <c r="L159" s="736" t="str">
        <f t="array" ref="L159">IF(SUM(ABS(M159:Y159))&gt;0,IF(OR($M$8:$Y$8=M159:Y159),"Hide","Show"),"")</f>
        <v/>
      </c>
    </row>
    <row r="160" spans="12:12" x14ac:dyDescent="0.4">
      <c r="L160" s="736" t="str">
        <f t="array" ref="L160">IF(SUM(ABS(M160:Y160))&gt;0,IF(OR($M$8:$Y$8=M160:Y160),"Hide","Show"),"")</f>
        <v/>
      </c>
    </row>
    <row r="161" spans="12:12" x14ac:dyDescent="0.4">
      <c r="L161" s="736" t="str">
        <f t="array" ref="L161">IF(SUM(ABS(M161:Y161))&gt;0,IF(OR($M$8:$Y$8=M161:Y161),"Hide","Show"),"")</f>
        <v/>
      </c>
    </row>
    <row r="162" spans="12:12" x14ac:dyDescent="0.4">
      <c r="L162" s="736" t="str">
        <f t="array" ref="L162">IF(SUM(ABS(M162:Y162))&gt;0,IF(OR($M$8:$Y$8=M162:Y162),"Hide","Show"),"")</f>
        <v/>
      </c>
    </row>
    <row r="163" spans="12:12" x14ac:dyDescent="0.4">
      <c r="L163" s="736" t="str">
        <f t="array" ref="L163">IF(SUM(ABS(M163:Y163))&gt;0,IF(OR($M$8:$Y$8=M163:Y163),"Hide","Show"),"")</f>
        <v/>
      </c>
    </row>
    <row r="164" spans="12:12" x14ac:dyDescent="0.4">
      <c r="L164" s="736" t="str">
        <f t="array" ref="L164">IF(SUM(ABS(M164:Y164))&gt;0,IF(OR($M$8:$Y$8=M164:Y164),"Hide","Show"),"")</f>
        <v/>
      </c>
    </row>
    <row r="165" spans="12:12" x14ac:dyDescent="0.4">
      <c r="L165" s="736" t="str">
        <f t="array" ref="L165">IF(SUM(ABS(M165:Y165))&gt;0,IF(OR($M$8:$Y$8=M165:Y165),"Hide","Show"),"")</f>
        <v/>
      </c>
    </row>
    <row r="166" spans="12:12" x14ac:dyDescent="0.4">
      <c r="L166" s="736" t="str">
        <f t="array" ref="L166">IF(SUM(ABS(M166:Y166))&gt;0,IF(OR($M$8:$Y$8=M166:Y166),"Hide","Show"),"")</f>
        <v/>
      </c>
    </row>
    <row r="167" spans="12:12" x14ac:dyDescent="0.4">
      <c r="L167" s="736" t="str">
        <f t="array" ref="L167">IF(SUM(ABS(M167:Y167))&gt;0,IF(OR($M$8:$Y$8=M167:Y167),"Hide","Show"),"")</f>
        <v/>
      </c>
    </row>
    <row r="168" spans="12:12" x14ac:dyDescent="0.4">
      <c r="L168" s="736" t="str">
        <f t="array" ref="L168">IF(SUM(ABS(M168:Y168))&gt;0,IF(OR($M$8:$Y$8=M168:Y168),"Hide","Show"),"")</f>
        <v/>
      </c>
    </row>
    <row r="169" spans="12:12" x14ac:dyDescent="0.4">
      <c r="L169" s="736" t="str">
        <f t="array" ref="L169">IF(SUM(ABS(M169:Y169))&gt;0,IF(OR($M$8:$Y$8=M169:Y169),"Hide","Show"),"")</f>
        <v/>
      </c>
    </row>
    <row r="170" spans="12:12" x14ac:dyDescent="0.4">
      <c r="L170" s="736" t="str">
        <f t="array" ref="L170">IF(SUM(ABS(M170:Y170))&gt;0,IF(OR($M$8:$Y$8=M170:Y170),"Hide","Show"),"")</f>
        <v/>
      </c>
    </row>
    <row r="171" spans="12:12" x14ac:dyDescent="0.4">
      <c r="L171" s="736" t="str">
        <f t="array" ref="L171">IF(SUM(ABS(M171:Y171))&gt;0,IF(OR($M$8:$Y$8=M171:Y171),"Hide","Show"),"")</f>
        <v/>
      </c>
    </row>
    <row r="172" spans="12:12" x14ac:dyDescent="0.4">
      <c r="L172" s="736" t="str">
        <f t="array" ref="L172">IF(SUM(ABS(M172:Y172))&gt;0,IF(OR($M$8:$Y$8=M172:Y172),"Hide","Show"),"")</f>
        <v/>
      </c>
    </row>
    <row r="173" spans="12:12" x14ac:dyDescent="0.4">
      <c r="L173" s="736" t="str">
        <f t="array" ref="L173">IF(SUM(ABS(M173:Y173))&gt;0,IF(OR($M$8:$Y$8=M173:Y173),"Hide","Show"),"")</f>
        <v/>
      </c>
    </row>
    <row r="174" spans="12:12" x14ac:dyDescent="0.4">
      <c r="L174" s="736" t="str">
        <f t="array" ref="L174">IF(SUM(ABS(M174:Y174))&gt;0,IF(OR($M$8:$Y$8=M174:Y174),"Hide","Show"),"")</f>
        <v/>
      </c>
    </row>
    <row r="175" spans="12:12" x14ac:dyDescent="0.4">
      <c r="L175" s="736" t="str">
        <f t="array" ref="L175">IF(SUM(ABS(M175:Y175))&gt;0,IF(OR($M$8:$Y$8=M175:Y175),"Hide","Show"),"")</f>
        <v/>
      </c>
    </row>
    <row r="176" spans="12:12" x14ac:dyDescent="0.4">
      <c r="L176" s="736" t="str">
        <f t="array" ref="L176">IF(SUM(ABS(M176:Y176))&gt;0,IF(OR($M$8:$Y$8=M176:Y176),"Hide","Show"),"")</f>
        <v/>
      </c>
    </row>
    <row r="177" spans="12:12" x14ac:dyDescent="0.4">
      <c r="L177" s="736" t="str">
        <f t="array" ref="L177">IF(SUM(ABS(M177:Y177))&gt;0,IF(OR($M$8:$Y$8=M177:Y177),"Hide","Show"),"")</f>
        <v/>
      </c>
    </row>
    <row r="178" spans="12:12" x14ac:dyDescent="0.4">
      <c r="L178" s="736" t="str">
        <f t="array" ref="L178">IF(SUM(ABS(M178:Y178))&gt;0,IF(OR($M$8:$Y$8=M178:Y178),"Hide","Show"),"")</f>
        <v/>
      </c>
    </row>
    <row r="179" spans="12:12" x14ac:dyDescent="0.4">
      <c r="L179" s="736" t="str">
        <f t="array" ref="L179">IF(SUM(ABS(M179:Y179))&gt;0,IF(OR($M$8:$Y$8=M179:Y179),"Hide","Show"),"")</f>
        <v/>
      </c>
    </row>
    <row r="180" spans="12:12" x14ac:dyDescent="0.4">
      <c r="L180" s="736" t="str">
        <f t="array" ref="L180">IF(SUM(ABS(M180:Y180))&gt;0,IF(OR($M$8:$Y$8=M180:Y180),"Hide","Show"),"")</f>
        <v/>
      </c>
    </row>
    <row r="181" spans="12:12" x14ac:dyDescent="0.4">
      <c r="L181" s="736" t="str">
        <f t="array" ref="L181">IF(SUM(ABS(M181:Y181))&gt;0,IF(OR($M$8:$Y$8=M181:Y181),"Hide","Show"),"")</f>
        <v/>
      </c>
    </row>
    <row r="182" spans="12:12" x14ac:dyDescent="0.4">
      <c r="L182" s="736" t="str">
        <f t="array" ref="L182">IF(SUM(ABS(M182:Y182))&gt;0,IF(OR($M$8:$Y$8=M182:Y182),"Hide","Show"),"")</f>
        <v/>
      </c>
    </row>
    <row r="183" spans="12:12" x14ac:dyDescent="0.4">
      <c r="L183" s="736" t="str">
        <f t="array" ref="L183">IF(SUM(ABS(M183:Y183))&gt;0,IF(OR($M$8:$Y$8=M183:Y183),"Hide","Show"),"")</f>
        <v/>
      </c>
    </row>
    <row r="184" spans="12:12" x14ac:dyDescent="0.4">
      <c r="L184" s="736" t="str">
        <f t="array" ref="L184">IF(SUM(ABS(M184:Y184))&gt;0,IF(OR($M$8:$Y$8=M184:Y184),"Hide","Show"),"")</f>
        <v/>
      </c>
    </row>
    <row r="185" spans="12:12" x14ac:dyDescent="0.4">
      <c r="L185" s="736" t="str">
        <f t="array" ref="L185">IF(SUM(ABS(M185:Y185))&gt;0,IF(OR($M$8:$Y$8=M185:Y185),"Hide","Show"),"")</f>
        <v/>
      </c>
    </row>
    <row r="186" spans="12:12" x14ac:dyDescent="0.4">
      <c r="L186" s="736" t="str">
        <f t="array" ref="L186">IF(SUM(ABS(M186:Y186))&gt;0,IF(OR($M$8:$Y$8=M186:Y186),"Hide","Show"),"")</f>
        <v/>
      </c>
    </row>
    <row r="187" spans="12:12" x14ac:dyDescent="0.4">
      <c r="L187" s="736" t="str">
        <f t="array" ref="L187">IF(SUM(ABS(M187:Y187))&gt;0,IF(OR($M$8:$Y$8=M187:Y187),"Hide","Show"),"")</f>
        <v/>
      </c>
    </row>
    <row r="188" spans="12:12" x14ac:dyDescent="0.4">
      <c r="L188" s="736" t="str">
        <f t="array" ref="L188">IF(SUM(ABS(M188:Y188))&gt;0,IF(OR($M$8:$Y$8=M188:Y188),"Hide","Show"),"")</f>
        <v/>
      </c>
    </row>
    <row r="189" spans="12:12" x14ac:dyDescent="0.4">
      <c r="L189" s="736" t="str">
        <f t="array" ref="L189">IF(SUM(ABS(M189:Y189))&gt;0,IF(OR($M$8:$Y$8=M189:Y189),"Hide","Show"),"")</f>
        <v/>
      </c>
    </row>
    <row r="190" spans="12:12" x14ac:dyDescent="0.4">
      <c r="L190" s="736" t="str">
        <f t="array" ref="L190">IF(SUM(ABS(M190:Y190))&gt;0,IF(OR($M$8:$Y$8=M190:Y190),"Hide","Show"),"")</f>
        <v/>
      </c>
    </row>
    <row r="191" spans="12:12" x14ac:dyDescent="0.4">
      <c r="L191" s="736" t="str">
        <f t="array" ref="L191">IF(SUM(ABS(M191:Y191))&gt;0,IF(OR($M$8:$Y$8=M191:Y191),"Hide","Show"),"")</f>
        <v/>
      </c>
    </row>
    <row r="192" spans="12:12" x14ac:dyDescent="0.4">
      <c r="L192" s="736" t="str">
        <f t="array" ref="L192">IF(SUM(ABS(M192:Y192))&gt;0,IF(OR($M$8:$Y$8=M192:Y192),"Hide","Show"),"")</f>
        <v/>
      </c>
    </row>
    <row r="193" spans="12:12" x14ac:dyDescent="0.4">
      <c r="L193" s="736" t="str">
        <f t="array" ref="L193">IF(SUM(ABS(M193:Y193))&gt;0,IF(OR($M$8:$Y$8=M193:Y193),"Hide","Show"),"")</f>
        <v/>
      </c>
    </row>
    <row r="194" spans="12:12" x14ac:dyDescent="0.4">
      <c r="L194" s="736" t="str">
        <f t="array" ref="L194">IF(SUM(ABS(M194:Y194))&gt;0,IF(OR($M$8:$Y$8=M194:Y194),"Hide","Show"),"")</f>
        <v/>
      </c>
    </row>
    <row r="195" spans="12:12" x14ac:dyDescent="0.4">
      <c r="L195" s="736" t="str">
        <f t="array" ref="L195">IF(SUM(ABS(M195:Y195))&gt;0,IF(OR($M$8:$Y$8=M195:Y195),"Hide","Show"),"")</f>
        <v/>
      </c>
    </row>
    <row r="196" spans="12:12" x14ac:dyDescent="0.4">
      <c r="L196" s="736" t="str">
        <f t="array" ref="L196">IF(SUM(ABS(M196:Y196))&gt;0,IF(OR($M$8:$Y$8=M196:Y196),"Hide","Show"),"")</f>
        <v/>
      </c>
    </row>
    <row r="197" spans="12:12" x14ac:dyDescent="0.4">
      <c r="L197" s="736" t="str">
        <f t="array" ref="L197">IF(SUM(ABS(M197:Y197))&gt;0,IF(OR($M$8:$Y$8=M197:Y197),"Hide","Show"),"")</f>
        <v/>
      </c>
    </row>
    <row r="198" spans="12:12" x14ac:dyDescent="0.4">
      <c r="L198" s="736" t="str">
        <f t="array" ref="L198">IF(SUM(ABS(M198:Y198))&gt;0,IF(OR($M$8:$Y$8=M198:Y198),"Hide","Show"),"")</f>
        <v/>
      </c>
    </row>
    <row r="199" spans="12:12" x14ac:dyDescent="0.4">
      <c r="L199" s="736" t="str">
        <f t="array" ref="L199">IF(SUM(ABS(M199:Y199))&gt;0,IF(OR($M$8:$Y$8=M199:Y199),"Hide","Show"),"")</f>
        <v/>
      </c>
    </row>
    <row r="200" spans="12:12" x14ac:dyDescent="0.4">
      <c r="L200" s="736" t="str">
        <f t="array" ref="L200">IF(SUM(ABS(M200:Y200))&gt;0,IF(OR($M$8:$Y$8=M200:Y200),"Hide","Show"),"")</f>
        <v/>
      </c>
    </row>
    <row r="201" spans="12:12" x14ac:dyDescent="0.4">
      <c r="L201" s="736" t="str">
        <f t="array" ref="L201">IF(SUM(ABS(M201:Y201))&gt;0,IF(OR($M$8:$Y$8=M201:Y201),"Hide","Show"),"")</f>
        <v/>
      </c>
    </row>
    <row r="202" spans="12:12" x14ac:dyDescent="0.4">
      <c r="L202" s="736" t="str">
        <f t="array" ref="L202">IF(SUM(ABS(M202:Y202))&gt;0,IF(OR($M$8:$Y$8=M202:Y202),"Hide","Show"),"")</f>
        <v/>
      </c>
    </row>
    <row r="203" spans="12:12" x14ac:dyDescent="0.4">
      <c r="L203" s="736" t="str">
        <f t="array" ref="L203">IF(SUM(ABS(M203:Y203))&gt;0,IF(OR($M$8:$Y$8=M203:Y203),"Hide","Show"),"")</f>
        <v/>
      </c>
    </row>
    <row r="204" spans="12:12" x14ac:dyDescent="0.4">
      <c r="L204" s="736" t="str">
        <f t="array" ref="L204">IF(SUM(ABS(M204:Y204))&gt;0,IF(OR($M$8:$Y$8=M204:Y204),"Hide","Show"),"")</f>
        <v/>
      </c>
    </row>
    <row r="205" spans="12:12" x14ac:dyDescent="0.4">
      <c r="L205" s="736" t="str">
        <f t="array" ref="L205">IF(SUM(ABS(M205:Y205))&gt;0,IF(OR($M$8:$Y$8=M205:Y205),"Hide","Show"),"")</f>
        <v/>
      </c>
    </row>
    <row r="206" spans="12:12" x14ac:dyDescent="0.4">
      <c r="L206" s="736" t="str">
        <f t="array" ref="L206">IF(SUM(ABS(M206:Y206))&gt;0,IF(OR($M$8:$Y$8=M206:Y206),"Hide","Show"),"")</f>
        <v/>
      </c>
    </row>
    <row r="207" spans="12:12" x14ac:dyDescent="0.4">
      <c r="L207" s="736" t="str">
        <f t="array" ref="L207">IF(SUM(ABS(M207:Y207))&gt;0,IF(OR($M$8:$Y$8=M207:Y207),"Hide","Show"),"")</f>
        <v/>
      </c>
    </row>
    <row r="208" spans="12:12" x14ac:dyDescent="0.4">
      <c r="L208" s="736" t="str">
        <f t="array" ref="L208">IF(SUM(ABS(M208:Y208))&gt;0,IF(OR($M$8:$Y$8=M208:Y208),"Hide","Show"),"")</f>
        <v/>
      </c>
    </row>
    <row r="209" spans="12:12" x14ac:dyDescent="0.4">
      <c r="L209" s="736" t="str">
        <f t="array" ref="L209">IF(SUM(ABS(M209:Y209))&gt;0,IF(OR($M$8:$Y$8=M209:Y209),"Hide","Show"),"")</f>
        <v/>
      </c>
    </row>
    <row r="210" spans="12:12" x14ac:dyDescent="0.4">
      <c r="L210" s="736" t="str">
        <f t="array" ref="L210">IF(SUM(ABS(M210:Y210))&gt;0,IF(OR($M$8:$Y$8=M210:Y210),"Hide","Show"),"")</f>
        <v/>
      </c>
    </row>
    <row r="211" spans="12:12" x14ac:dyDescent="0.4">
      <c r="L211" s="736" t="str">
        <f t="array" ref="L211">IF(SUM(ABS(M211:Y211))&gt;0,IF(OR($M$8:$Y$8=M211:Y211),"Hide","Show"),"")</f>
        <v/>
      </c>
    </row>
    <row r="212" spans="12:12" x14ac:dyDescent="0.4">
      <c r="L212" s="736" t="str">
        <f t="array" ref="L212">IF(SUM(ABS(M212:Y212))&gt;0,IF(OR($M$8:$Y$8=M212:Y212),"Hide","Show"),"")</f>
        <v/>
      </c>
    </row>
    <row r="213" spans="12:12" x14ac:dyDescent="0.4">
      <c r="L213" s="736" t="str">
        <f t="array" ref="L213">IF(SUM(ABS(M213:Y213))&gt;0,IF(OR($M$8:$Y$8=M213:Y213),"Hide","Show"),"")</f>
        <v/>
      </c>
    </row>
    <row r="214" spans="12:12" x14ac:dyDescent="0.4">
      <c r="L214" s="736" t="str">
        <f t="array" ref="L214">IF(SUM(ABS(M214:Y214))&gt;0,IF(OR($M$8:$Y$8=M214:Y214),"Hide","Show"),"")</f>
        <v/>
      </c>
    </row>
    <row r="215" spans="12:12" x14ac:dyDescent="0.4">
      <c r="L215" s="736" t="str">
        <f t="array" ref="L215">IF(SUM(ABS(M215:Y215))&gt;0,IF(OR($M$8:$Y$8=M215:Y215),"Hide","Show"),"")</f>
        <v/>
      </c>
    </row>
    <row r="216" spans="12:12" x14ac:dyDescent="0.4">
      <c r="L216" s="736" t="str">
        <f t="array" ref="L216">IF(SUM(ABS(M216:Y216))&gt;0,IF(OR($M$8:$Y$8=M216:Y216),"Hide","Show"),"")</f>
        <v/>
      </c>
    </row>
    <row r="217" spans="12:12" x14ac:dyDescent="0.4">
      <c r="L217" s="736" t="str">
        <f t="array" ref="L217">IF(SUM(ABS(M217:Y217))&gt;0,IF(OR($M$8:$Y$8=M217:Y217),"Hide","Show"),"")</f>
        <v/>
      </c>
    </row>
    <row r="218" spans="12:12" x14ac:dyDescent="0.4">
      <c r="L218" s="736" t="str">
        <f t="array" ref="L218">IF(SUM(ABS(M218:Y218))&gt;0,IF(OR($M$8:$Y$8=M218:Y218),"Hide","Show"),"")</f>
        <v/>
      </c>
    </row>
    <row r="219" spans="12:12" x14ac:dyDescent="0.4">
      <c r="L219" s="736" t="str">
        <f t="array" ref="L219">IF(SUM(ABS(M219:Y219))&gt;0,IF(OR($M$8:$Y$8=M219:Y219),"Hide","Show"),"")</f>
        <v/>
      </c>
    </row>
    <row r="220" spans="12:12" x14ac:dyDescent="0.4">
      <c r="L220" s="736" t="str">
        <f t="array" ref="L220">IF(SUM(ABS(M220:Y220))&gt;0,IF(OR($M$8:$Y$8=M220:Y220),"Hide","Show"),"")</f>
        <v/>
      </c>
    </row>
    <row r="221" spans="12:12" x14ac:dyDescent="0.4">
      <c r="L221" s="736" t="str">
        <f t="array" ref="L221">IF(SUM(ABS(M221:Y221))&gt;0,IF(OR($M$8:$Y$8=M221:Y221),"Hide","Show"),"")</f>
        <v/>
      </c>
    </row>
    <row r="222" spans="12:12" x14ac:dyDescent="0.4">
      <c r="L222" s="736" t="str">
        <f t="array" ref="L222">IF(SUM(ABS(M222:Y222))&gt;0,IF(OR($M$8:$Y$8=M222:Y222),"Hide","Show"),"")</f>
        <v/>
      </c>
    </row>
    <row r="223" spans="12:12" x14ac:dyDescent="0.4">
      <c r="L223" s="736" t="str">
        <f t="array" ref="L223">IF(SUM(ABS(M223:Y223))&gt;0,IF(OR($M$8:$Y$8=M223:Y223),"Hide","Show"),"")</f>
        <v/>
      </c>
    </row>
    <row r="224" spans="12:12" x14ac:dyDescent="0.4">
      <c r="L224" s="736" t="str">
        <f t="array" ref="L224">IF(SUM(ABS(M224:Y224))&gt;0,IF(OR($M$8:$Y$8=M224:Y224),"Hide","Show"),"")</f>
        <v/>
      </c>
    </row>
    <row r="225" spans="12:12" x14ac:dyDescent="0.4">
      <c r="L225" s="736" t="str">
        <f t="array" ref="L225">IF(SUM(ABS(M225:Y225))&gt;0,IF(OR($M$8:$Y$8=M225:Y225),"Hide","Show"),"")</f>
        <v/>
      </c>
    </row>
    <row r="226" spans="12:12" x14ac:dyDescent="0.4">
      <c r="L226" s="736" t="str">
        <f t="array" ref="L226">IF(SUM(ABS(M226:Y226))&gt;0,IF(OR($M$8:$Y$8=M226:Y226),"Hide","Show"),"")</f>
        <v/>
      </c>
    </row>
    <row r="227" spans="12:12" x14ac:dyDescent="0.4">
      <c r="L227" s="736" t="str">
        <f t="array" ref="L227">IF(SUM(ABS(M227:Y227))&gt;0,IF(OR($M$8:$Y$8=M227:Y227),"Hide","Show"),"")</f>
        <v/>
      </c>
    </row>
    <row r="228" spans="12:12" x14ac:dyDescent="0.4">
      <c r="L228" s="736" t="str">
        <f t="array" ref="L228">IF(SUM(ABS(M228:Y228))&gt;0,IF(OR($M$8:$Y$8=M228:Y228),"Hide","Show"),"")</f>
        <v/>
      </c>
    </row>
    <row r="229" spans="12:12" x14ac:dyDescent="0.4">
      <c r="L229" s="736" t="str">
        <f t="array" ref="L229">IF(SUM(ABS(M229:Y229))&gt;0,IF(OR($M$8:$Y$8=M229:Y229),"Hide","Show"),"")</f>
        <v/>
      </c>
    </row>
    <row r="230" spans="12:12" x14ac:dyDescent="0.4">
      <c r="L230" s="736" t="str">
        <f t="array" ref="L230">IF(SUM(ABS(M230:Y230))&gt;0,IF(OR($M$8:$Y$8=M230:Y230),"Hide","Show"),"")</f>
        <v/>
      </c>
    </row>
    <row r="231" spans="12:12" x14ac:dyDescent="0.4">
      <c r="L231" s="736" t="str">
        <f t="array" ref="L231">IF(SUM(ABS(M231:Y231))&gt;0,IF(OR($M$8:$Y$8=M231:Y231),"Hide","Show"),"")</f>
        <v/>
      </c>
    </row>
    <row r="232" spans="12:12" x14ac:dyDescent="0.4">
      <c r="L232" s="736" t="str">
        <f t="array" ref="L232">IF(SUM(ABS(M232:Y232))&gt;0,IF(OR($M$8:$Y$8=M232:Y232),"Hide","Show"),"")</f>
        <v/>
      </c>
    </row>
    <row r="233" spans="12:12" x14ac:dyDescent="0.4">
      <c r="L233" s="736" t="str">
        <f t="array" ref="L233">IF(SUM(ABS(M233:Y233))&gt;0,IF(OR($M$8:$Y$8=M233:Y233),"Hide","Show"),"")</f>
        <v/>
      </c>
    </row>
  </sheetData>
  <sheetProtection password="C1BE" sheet="1" objects="1" scenarios="1" selectLockedCells="1"/>
  <customSheetViews>
    <customSheetView guid="{2A4C6EB9-430A-44F2-86C8-15B50360FC3B}" scale="70" showGridLines="0">
      <selection activeCell="F2" sqref="F2"/>
      <pageMargins left="0.7" right="0.7" top="0.75" bottom="0.75" header="0.3" footer="0.3"/>
      <pageSetup orientation="portrait" horizontalDpi="200" verticalDpi="200" r:id="rId1"/>
    </customSheetView>
    <customSheetView guid="{B3BD5AF3-9A64-4EA7-AE1F-3CC326849B8F}" scale="70" showGridLines="0">
      <selection activeCell="K3" sqref="K3:K5"/>
      <pageMargins left="0.7" right="0.7" top="0.75" bottom="0.75" header="0.3" footer="0.3"/>
      <pageSetup orientation="portrait" horizontalDpi="200" verticalDpi="200" r:id="rId2"/>
    </customSheetView>
  </customSheetViews>
  <mergeCells count="20">
    <mergeCell ref="B2:C2"/>
    <mergeCell ref="C11:D11"/>
    <mergeCell ref="C20:F20"/>
    <mergeCell ref="C30:F30"/>
    <mergeCell ref="D21:F21"/>
    <mergeCell ref="D79:F79"/>
    <mergeCell ref="D76:F76"/>
    <mergeCell ref="D77:F77"/>
    <mergeCell ref="C39:F39"/>
    <mergeCell ref="C54:F54"/>
    <mergeCell ref="C62:F62"/>
    <mergeCell ref="C74:F74"/>
    <mergeCell ref="D63:F63"/>
    <mergeCell ref="D55:F55"/>
    <mergeCell ref="D40:F40"/>
    <mergeCell ref="D31:F31"/>
    <mergeCell ref="D75:F75"/>
    <mergeCell ref="F14:G14"/>
    <mergeCell ref="E2:F2"/>
    <mergeCell ref="D78:F78"/>
  </mergeCells>
  <phoneticPr fontId="27" type="noConversion"/>
  <conditionalFormatting sqref="D13:D14 D23:F79">
    <cfRule type="expression" dxfId="73" priority="24" stopIfTrue="1">
      <formula>$F$5="-"</formula>
    </cfRule>
  </conditionalFormatting>
  <conditionalFormatting sqref="D15:D16">
    <cfRule type="expression" dxfId="72" priority="25" stopIfTrue="1">
      <formula>OR($I$5 = "Heating Only Central Heat Pump",$I$6 = "Single-Speed",$D$14="No")</formula>
    </cfRule>
  </conditionalFormatting>
  <dataValidations count="1">
    <dataValidation type="list" showInputMessage="1" showErrorMessage="1" sqref="D13" xr:uid="{00000000-0002-0000-0A00-000000000000}">
      <formula1>Yes_No</formula1>
    </dataValidation>
  </dataValidations>
  <hyperlinks>
    <hyperlink ref="E2" location="Instructions!A1" display="Back to Instructions" xr:uid="{00000000-0004-0000-0A00-000000000000}"/>
    <hyperlink ref="E2:F2" location="Instructions!A1" display="Back to Instructions tab" xr:uid="{00000000-0004-0000-0A00-000001000000}"/>
  </hyperlinks>
  <pageMargins left="0.7" right="0.7" top="0.75" bottom="0.75" header="0.3" footer="0.3"/>
  <pageSetup orientation="portrait" horizontalDpi="200" verticalDpi="200"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3">
    <tabColor rgb="FF0070C0"/>
  </sheetPr>
  <dimension ref="A1:L236"/>
  <sheetViews>
    <sheetView workbookViewId="0">
      <selection activeCell="E2" sqref="E2:F2"/>
    </sheetView>
  </sheetViews>
  <sheetFormatPr defaultColWidth="9.08984375" defaultRowHeight="15.5" x14ac:dyDescent="0.4"/>
  <cols>
    <col min="1" max="1" width="2.6328125" style="6" customWidth="1"/>
    <col min="2" max="2" width="31" style="6" customWidth="1"/>
    <col min="3" max="3" width="68" style="6" customWidth="1"/>
    <col min="4" max="6" width="15.6328125" style="6" customWidth="1"/>
    <col min="7" max="7" width="2.6328125" style="6" customWidth="1"/>
    <col min="8" max="8" width="21.54296875" style="6" customWidth="1"/>
    <col min="9" max="9" width="25.6328125" style="6" customWidth="1"/>
    <col min="10" max="10" width="6.453125" style="94" customWidth="1"/>
    <col min="11" max="11" width="5.08984375" style="6" customWidth="1"/>
    <col min="12" max="16384" width="9.08984375" style="6"/>
  </cols>
  <sheetData>
    <row r="1" spans="2:12" ht="16" thickBot="1" x14ac:dyDescent="0.45">
      <c r="J1" s="107"/>
      <c r="K1" s="18"/>
    </row>
    <row r="2" spans="2:12" s="1" customFormat="1" ht="17.5" thickBot="1" x14ac:dyDescent="0.5">
      <c r="B2" s="990" t="s">
        <v>441</v>
      </c>
      <c r="C2" s="991"/>
      <c r="E2" s="1054" t="s">
        <v>427</v>
      </c>
      <c r="F2" s="1054"/>
      <c r="G2" s="524"/>
      <c r="J2" s="108"/>
      <c r="K2" s="109"/>
    </row>
    <row r="3" spans="2:12" s="1" customFormat="1" ht="16" thickBot="1" x14ac:dyDescent="0.45">
      <c r="B3" s="240" t="s">
        <v>442</v>
      </c>
      <c r="C3" s="241" t="str">
        <f>'Version Control'!C3</f>
        <v xml:space="preserve">Residential Central Air Conditioners and Heat Pumps_M1  </v>
      </c>
      <c r="J3" s="108"/>
      <c r="K3" s="109"/>
    </row>
    <row r="4" spans="2:12" s="1" customFormat="1" ht="16" thickBot="1" x14ac:dyDescent="0.45">
      <c r="B4" s="242" t="s">
        <v>132</v>
      </c>
      <c r="C4" s="243" t="str">
        <f>'Version Control'!C4</f>
        <v>v1.1</v>
      </c>
      <c r="F4" s="813" t="s">
        <v>707</v>
      </c>
      <c r="H4" s="743" t="s">
        <v>280</v>
      </c>
      <c r="I4" s="744"/>
      <c r="J4" s="108"/>
      <c r="K4" s="109"/>
    </row>
    <row r="5" spans="2:12" s="1" customFormat="1" ht="16" thickBot="1" x14ac:dyDescent="0.45">
      <c r="B5" s="242" t="s">
        <v>369</v>
      </c>
      <c r="C5" s="244">
        <f>'Version Control'!C5</f>
        <v>43668</v>
      </c>
      <c r="F5" s="814" t="e">
        <f ca="1">INDEX(TestMatrix_Data,MATCH($C$6,TestMatrix_Rows,0),MATCH($I$6&amp;$I$7&amp;$I$8,TestMatrix_Columns,0))</f>
        <v>#N/A</v>
      </c>
      <c r="H5" s="747" t="s">
        <v>149</v>
      </c>
      <c r="I5" s="751">
        <f>'General Info and Test Results'!C25</f>
        <v>0</v>
      </c>
      <c r="J5" s="108"/>
      <c r="K5" s="109"/>
    </row>
    <row r="6" spans="2:12" s="1" customFormat="1" x14ac:dyDescent="0.4">
      <c r="B6" s="245" t="s">
        <v>131</v>
      </c>
      <c r="C6" s="246" t="str">
        <f ca="1">MID(CELL("filename",$A$1), FIND("]", CELL("filename", $A$1))+ 1, 255)</f>
        <v>Ev Test</v>
      </c>
      <c r="H6" s="748" t="s">
        <v>145</v>
      </c>
      <c r="I6" s="752">
        <f>'General Info and Test Results'!C27</f>
        <v>0</v>
      </c>
      <c r="J6" s="108"/>
      <c r="K6" s="109"/>
    </row>
    <row r="7" spans="2:12" s="1" customFormat="1" x14ac:dyDescent="0.4">
      <c r="B7" s="247" t="s">
        <v>130</v>
      </c>
      <c r="C7" s="248" t="str">
        <f ca="1">MID(CELL("FILENAME"),FIND("[",CELL("FILENAME"))+1,FIND("]",CELL("FILENAME"))-FIND("[",CELL("FILENAME"))-1)</f>
        <v>Residential Central Air Conditioners and Heat Pumps_M1_Notebook.xlsx</v>
      </c>
      <c r="H7" s="741" t="s">
        <v>633</v>
      </c>
      <c r="I7" s="752">
        <f>'General Info and Test Results'!C29</f>
        <v>0</v>
      </c>
      <c r="J7" s="108"/>
      <c r="K7" s="109"/>
    </row>
    <row r="8" spans="2:12" s="1" customFormat="1" ht="16" thickBot="1" x14ac:dyDescent="0.45">
      <c r="B8" s="249" t="s">
        <v>133</v>
      </c>
      <c r="C8" s="250" t="str">
        <f>'Version Control'!C8</f>
        <v>[MM/DD/YYYY]</v>
      </c>
      <c r="G8" s="14"/>
      <c r="H8" s="742" t="s">
        <v>630</v>
      </c>
      <c r="I8" s="753">
        <f>OD_FanType_Input</f>
        <v>0</v>
      </c>
      <c r="J8" s="108"/>
      <c r="K8" s="109"/>
      <c r="L8" s="756"/>
    </row>
    <row r="9" spans="2:12" s="1" customFormat="1" x14ac:dyDescent="0.4">
      <c r="B9" s="4"/>
      <c r="C9" s="211"/>
      <c r="G9" s="14"/>
      <c r="H9" s="9"/>
      <c r="J9" s="108"/>
      <c r="K9" s="109"/>
    </row>
    <row r="10" spans="2:12" s="1" customFormat="1" x14ac:dyDescent="0.4">
      <c r="B10" s="96"/>
      <c r="C10" s="660" t="s">
        <v>49</v>
      </c>
      <c r="D10" s="661"/>
      <c r="E10" s="314"/>
      <c r="F10" s="314"/>
      <c r="G10" s="314"/>
      <c r="J10" s="108"/>
      <c r="K10" s="109"/>
    </row>
    <row r="11" spans="2:12" x14ac:dyDescent="0.4">
      <c r="B11" s="282"/>
      <c r="C11" s="662" t="s">
        <v>121</v>
      </c>
      <c r="D11" s="316"/>
      <c r="E11" s="282"/>
      <c r="F11" s="1152"/>
      <c r="G11" s="1152"/>
      <c r="K11" s="18"/>
    </row>
    <row r="12" spans="2:12" ht="16" thickBot="1" x14ac:dyDescent="0.45">
      <c r="B12" s="317"/>
      <c r="C12" s="282"/>
      <c r="D12" s="282"/>
      <c r="E12" s="282"/>
      <c r="F12" s="282"/>
      <c r="G12" s="282"/>
      <c r="K12" s="18"/>
      <c r="L12" s="736"/>
    </row>
    <row r="13" spans="2:12" ht="17.5" thickBot="1" x14ac:dyDescent="0.5">
      <c r="B13" s="737" t="e">
        <f ca="1">IF($F$5&lt;&gt;"-","'"&amp;$F$5&amp;" Test' Data to be recorded", "Test Not Applicable")</f>
        <v>#N/A</v>
      </c>
      <c r="C13" s="738"/>
      <c r="D13" s="738"/>
      <c r="E13" s="738"/>
      <c r="F13" s="738"/>
      <c r="G13" s="739"/>
      <c r="K13" s="18"/>
      <c r="L13" s="736"/>
    </row>
    <row r="14" spans="2:12" ht="16" thickBot="1" x14ac:dyDescent="0.45">
      <c r="B14" s="268"/>
      <c r="C14" s="258"/>
      <c r="D14" s="258"/>
      <c r="E14" s="258"/>
      <c r="F14" s="258"/>
      <c r="G14" s="287"/>
      <c r="K14" s="18"/>
      <c r="L14" s="736"/>
    </row>
    <row r="15" spans="2:12" ht="16" thickBot="1" x14ac:dyDescent="0.45">
      <c r="B15" s="268"/>
      <c r="C15" s="1118" t="s">
        <v>51</v>
      </c>
      <c r="D15" s="1119"/>
      <c r="E15" s="1119"/>
      <c r="F15" s="1120"/>
      <c r="G15" s="288"/>
      <c r="K15" s="18"/>
      <c r="L15" s="736"/>
    </row>
    <row r="16" spans="2:12" x14ac:dyDescent="0.4">
      <c r="B16" s="263"/>
      <c r="C16" s="267"/>
      <c r="D16" s="1165" t="s">
        <v>45</v>
      </c>
      <c r="E16" s="1166"/>
      <c r="F16" s="1167"/>
      <c r="G16" s="288"/>
      <c r="I16" s="118"/>
      <c r="J16" s="134"/>
      <c r="K16" s="18"/>
      <c r="L16" s="736" t="str">
        <f t="array" ref="L16">IF(SUM(ABS(M16:Y16))&gt;0,IF(OR($M$8:$Y$8=M16:Y16),"Hide","Show"),"")</f>
        <v/>
      </c>
    </row>
    <row r="17" spans="2:12" x14ac:dyDescent="0.4">
      <c r="B17" s="268"/>
      <c r="C17" s="263"/>
      <c r="D17" s="269" t="s">
        <v>52</v>
      </c>
      <c r="E17" s="269" t="s">
        <v>53</v>
      </c>
      <c r="F17" s="270" t="s">
        <v>54</v>
      </c>
      <c r="G17" s="288"/>
      <c r="I17" s="118"/>
      <c r="J17" s="134"/>
      <c r="K17" s="18"/>
      <c r="L17" s="736" t="str">
        <f t="array" ref="L17">IF(SUM(ABS(M17:Y17))&gt;0,IF(OR($M$8:$Y$8=M17:Y17),"Hide","Show"),"")</f>
        <v/>
      </c>
    </row>
    <row r="18" spans="2:12" x14ac:dyDescent="0.4">
      <c r="B18" s="263"/>
      <c r="C18" s="264" t="s">
        <v>344</v>
      </c>
      <c r="D18" s="303"/>
      <c r="E18" s="304"/>
      <c r="F18" s="296"/>
      <c r="G18" s="288"/>
      <c r="I18" s="120"/>
      <c r="J18" s="135"/>
      <c r="K18" s="18"/>
      <c r="L18" s="736" t="str">
        <f t="array" ref="L18">IF(SUM(ABS(M18:Y18))&gt;0,IF(OR($M$8:$Y$8=M18:Y18),"Hide","Show"),"")</f>
        <v/>
      </c>
    </row>
    <row r="19" spans="2:12" x14ac:dyDescent="0.4">
      <c r="B19" s="263"/>
      <c r="C19" s="264" t="s">
        <v>345</v>
      </c>
      <c r="D19" s="295"/>
      <c r="E19" s="295"/>
      <c r="F19" s="296"/>
      <c r="G19" s="288"/>
      <c r="I19" s="120"/>
      <c r="J19" s="135"/>
      <c r="K19" s="18"/>
      <c r="L19" s="736" t="str">
        <f t="array" ref="L19">IF(SUM(ABS(M19:Y19))&gt;0,IF(OR($M$8:$Y$8=M19:Y19),"Hide","Show"),"")</f>
        <v/>
      </c>
    </row>
    <row r="20" spans="2:12" x14ac:dyDescent="0.4">
      <c r="B20" s="263"/>
      <c r="C20" s="274" t="s">
        <v>55</v>
      </c>
      <c r="D20" s="295"/>
      <c r="E20" s="295"/>
      <c r="F20" s="296"/>
      <c r="G20" s="288"/>
      <c r="I20" s="120"/>
      <c r="J20" s="135"/>
      <c r="K20" s="18"/>
      <c r="L20" s="736" t="str">
        <f t="array" ref="L20">IF(SUM(ABS(M20:Y20))&gt;0,IF(OR($M$8:$Y$8=M20:Y20),"Hide","Show"),"")</f>
        <v/>
      </c>
    </row>
    <row r="21" spans="2:12" x14ac:dyDescent="0.4">
      <c r="B21" s="263"/>
      <c r="C21" s="274" t="s">
        <v>56</v>
      </c>
      <c r="D21" s="295"/>
      <c r="E21" s="295"/>
      <c r="F21" s="296"/>
      <c r="G21" s="288"/>
      <c r="I21" s="120"/>
      <c r="J21" s="135"/>
      <c r="K21" s="18"/>
      <c r="L21" s="736" t="str">
        <f t="array" ref="L21">IF(SUM(ABS(M21:Y21))&gt;0,IF(OR($M$8:$Y$8=M21:Y21),"Hide","Show"),"")</f>
        <v/>
      </c>
    </row>
    <row r="22" spans="2:12" x14ac:dyDescent="0.4">
      <c r="B22" s="263"/>
      <c r="C22" s="264" t="s">
        <v>346</v>
      </c>
      <c r="D22" s="295"/>
      <c r="E22" s="258"/>
      <c r="F22" s="259"/>
      <c r="G22" s="288"/>
      <c r="I22" s="120"/>
      <c r="J22" s="135"/>
      <c r="K22" s="18"/>
      <c r="L22" s="736" t="str">
        <f t="array" ref="L22">IF(SUM(ABS(M22:Y22))&gt;0,IF(OR($M$8:$Y$8=M22:Y22),"Hide","Show"),"")</f>
        <v/>
      </c>
    </row>
    <row r="23" spans="2:12" ht="16" thickBot="1" x14ac:dyDescent="0.45">
      <c r="B23" s="263"/>
      <c r="C23" s="266" t="s">
        <v>352</v>
      </c>
      <c r="D23" s="292"/>
      <c r="E23" s="261"/>
      <c r="F23" s="262"/>
      <c r="G23" s="288"/>
      <c r="I23" s="120"/>
      <c r="J23" s="135"/>
      <c r="K23" s="18"/>
      <c r="L23" s="736" t="str">
        <f t="array" ref="L23">IF(SUM(ABS(M23:Y23))&gt;0,IF(OR($M$8:$Y$8=M23:Y23),"Hide","Show"),"")</f>
        <v/>
      </c>
    </row>
    <row r="24" spans="2:12" ht="16" thickBot="1" x14ac:dyDescent="0.45">
      <c r="B24" s="263"/>
      <c r="C24" s="279"/>
      <c r="D24" s="258"/>
      <c r="E24" s="258"/>
      <c r="F24" s="258"/>
      <c r="G24" s="293"/>
      <c r="I24" s="120"/>
      <c r="J24" s="135"/>
      <c r="K24" s="18"/>
      <c r="L24" s="736" t="str">
        <f t="array" ref="L24">IF(SUM(ABS(M24:Y24))&gt;0,IF(OR($M$8:$Y$8=M24:Y24),"Hide","Show"),"")</f>
        <v/>
      </c>
    </row>
    <row r="25" spans="2:12" ht="16" thickBot="1" x14ac:dyDescent="0.45">
      <c r="B25" s="263"/>
      <c r="C25" s="1118" t="s">
        <v>57</v>
      </c>
      <c r="D25" s="1119"/>
      <c r="E25" s="1119"/>
      <c r="F25" s="1120"/>
      <c r="G25" s="288"/>
      <c r="I25" s="120"/>
      <c r="J25" s="135"/>
      <c r="K25" s="18"/>
      <c r="L25" s="736" t="str">
        <f t="array" ref="L25">IF(SUM(ABS(M25:Y25))&gt;0,IF(OR($M$8:$Y$8=M25:Y25),"Hide","Show"),"")</f>
        <v/>
      </c>
    </row>
    <row r="26" spans="2:12" x14ac:dyDescent="0.4">
      <c r="B26" s="263"/>
      <c r="C26" s="294"/>
      <c r="D26" s="1165" t="s">
        <v>45</v>
      </c>
      <c r="E26" s="1166"/>
      <c r="F26" s="1167"/>
      <c r="G26" s="288"/>
      <c r="I26" s="120"/>
      <c r="J26" s="135"/>
      <c r="K26" s="18"/>
      <c r="L26" s="736" t="str">
        <f t="array" ref="L26">IF(SUM(ABS(M26:Y26))&gt;0,IF(OR($M$8:$Y$8=M26:Y26),"Hide","Show"),"")</f>
        <v/>
      </c>
    </row>
    <row r="27" spans="2:12" x14ac:dyDescent="0.4">
      <c r="B27" s="268"/>
      <c r="C27" s="280"/>
      <c r="D27" s="269" t="s">
        <v>52</v>
      </c>
      <c r="E27" s="269" t="s">
        <v>53</v>
      </c>
      <c r="F27" s="270" t="s">
        <v>54</v>
      </c>
      <c r="G27" s="288"/>
      <c r="I27" s="120"/>
      <c r="J27" s="135"/>
      <c r="K27" s="18"/>
      <c r="L27" s="736" t="str">
        <f t="array" ref="L27">IF(SUM(ABS(M27:Y27))&gt;0,IF(OR($M$8:$Y$8=M27:Y27),"Hide","Show"),"")</f>
        <v/>
      </c>
    </row>
    <row r="28" spans="2:12" x14ac:dyDescent="0.4">
      <c r="B28" s="263"/>
      <c r="C28" s="274" t="s">
        <v>58</v>
      </c>
      <c r="D28" s="295"/>
      <c r="E28" s="295"/>
      <c r="F28" s="296"/>
      <c r="G28" s="288"/>
      <c r="I28" s="120"/>
      <c r="J28" s="135"/>
      <c r="K28" s="18"/>
      <c r="L28" s="736" t="str">
        <f t="array" ref="L28">IF(SUM(ABS(M28:Y28))&gt;0,IF(OR($M$8:$Y$8=M28:Y28),"Hide","Show"),"")</f>
        <v/>
      </c>
    </row>
    <row r="29" spans="2:12" x14ac:dyDescent="0.4">
      <c r="B29" s="263"/>
      <c r="C29" s="274" t="s">
        <v>468</v>
      </c>
      <c r="D29" s="295"/>
      <c r="E29" s="295"/>
      <c r="F29" s="296"/>
      <c r="G29" s="288"/>
      <c r="I29" s="120"/>
      <c r="J29" s="135"/>
      <c r="K29" s="18"/>
      <c r="L29" s="736" t="str">
        <f t="array" ref="L29">IF(SUM(ABS(M29:Y29))&gt;0,IF(OR($M$8:$Y$8=M29:Y29),"Hide","Show"),"")</f>
        <v/>
      </c>
    </row>
    <row r="30" spans="2:12" x14ac:dyDescent="0.4">
      <c r="B30" s="263"/>
      <c r="C30" s="274" t="s">
        <v>469</v>
      </c>
      <c r="D30" s="295"/>
      <c r="E30" s="295"/>
      <c r="F30" s="296"/>
      <c r="G30" s="288"/>
      <c r="I30" s="120"/>
      <c r="J30" s="135"/>
      <c r="K30" s="18"/>
      <c r="L30" s="736" t="str">
        <f t="array" ref="L30">IF(SUM(ABS(M30:Y30))&gt;0,IF(OR($M$8:$Y$8=M30:Y30),"Hide","Show"),"")</f>
        <v/>
      </c>
    </row>
    <row r="31" spans="2:12" x14ac:dyDescent="0.4">
      <c r="B31" s="263"/>
      <c r="C31" s="274" t="s">
        <v>337</v>
      </c>
      <c r="D31" s="295"/>
      <c r="E31" s="295"/>
      <c r="F31" s="296"/>
      <c r="G31" s="288"/>
      <c r="I31" s="120"/>
      <c r="J31" s="135"/>
      <c r="K31" s="18"/>
      <c r="L31" s="736" t="str">
        <f t="array" ref="L31">IF(SUM(ABS(M31:Y31))&gt;0,IF(OR($M$8:$Y$8=M31:Y31),"Hide","Show"),"")</f>
        <v/>
      </c>
    </row>
    <row r="32" spans="2:12" ht="16" thickBot="1" x14ac:dyDescent="0.45">
      <c r="B32" s="263"/>
      <c r="C32" s="266" t="s">
        <v>339</v>
      </c>
      <c r="D32" s="292"/>
      <c r="E32" s="292"/>
      <c r="F32" s="297"/>
      <c r="G32" s="288"/>
      <c r="I32" s="120"/>
      <c r="J32" s="135"/>
      <c r="K32" s="18"/>
      <c r="L32" s="736" t="str">
        <f t="array" ref="L32">IF(SUM(ABS(M32:Y32))&gt;0,IF(OR($M$8:$Y$8=M32:Y32),"Hide","Show"),"")</f>
        <v/>
      </c>
    </row>
    <row r="33" spans="2:12" ht="16" thickBot="1" x14ac:dyDescent="0.45">
      <c r="B33" s="263"/>
      <c r="C33" s="258"/>
      <c r="D33" s="258"/>
      <c r="E33" s="258"/>
      <c r="F33" s="258"/>
      <c r="G33" s="293"/>
      <c r="I33" s="120"/>
      <c r="J33" s="135"/>
      <c r="K33" s="18"/>
      <c r="L33" s="736" t="str">
        <f t="array" ref="L33">IF(SUM(ABS(M33:Y33))&gt;0,IF(OR($M$8:$Y$8=M33:Y33),"Hide","Show"),"")</f>
        <v/>
      </c>
    </row>
    <row r="34" spans="2:12" ht="16" thickBot="1" x14ac:dyDescent="0.45">
      <c r="B34" s="263"/>
      <c r="C34" s="1118" t="s">
        <v>59</v>
      </c>
      <c r="D34" s="1119"/>
      <c r="E34" s="1119"/>
      <c r="F34" s="1120"/>
      <c r="G34" s="288"/>
      <c r="I34" s="120"/>
      <c r="J34" s="135"/>
      <c r="K34" s="18"/>
      <c r="L34" s="736" t="str">
        <f t="array" ref="L34">IF(SUM(ABS(M34:Y34))&gt;0,IF(OR($M$8:$Y$8=M34:Y34),"Hide","Show"),"")</f>
        <v/>
      </c>
    </row>
    <row r="35" spans="2:12" x14ac:dyDescent="0.4">
      <c r="B35" s="263"/>
      <c r="C35" s="267"/>
      <c r="D35" s="1165" t="s">
        <v>45</v>
      </c>
      <c r="E35" s="1166"/>
      <c r="F35" s="1167"/>
      <c r="G35" s="288"/>
      <c r="I35" s="120"/>
      <c r="J35" s="135"/>
      <c r="K35" s="18"/>
      <c r="L35" s="736" t="str">
        <f t="array" ref="L35">IF(SUM(ABS(M35:Y35))&gt;0,IF(OR($M$8:$Y$8=M35:Y35),"Hide","Show"),"")</f>
        <v/>
      </c>
    </row>
    <row r="36" spans="2:12" x14ac:dyDescent="0.4">
      <c r="B36" s="268"/>
      <c r="C36" s="263"/>
      <c r="D36" s="269" t="s">
        <v>52</v>
      </c>
      <c r="E36" s="269" t="s">
        <v>53</v>
      </c>
      <c r="F36" s="270" t="s">
        <v>54</v>
      </c>
      <c r="G36" s="288"/>
      <c r="I36" s="120"/>
      <c r="J36" s="135"/>
      <c r="K36" s="18"/>
      <c r="L36" s="736" t="str">
        <f t="array" ref="L36">IF(SUM(ABS(M36:Y36))&gt;0,IF(OR($M$8:$Y$8=M36:Y36),"Hide","Show"),"")</f>
        <v/>
      </c>
    </row>
    <row r="37" spans="2:12" x14ac:dyDescent="0.4">
      <c r="B37" s="263"/>
      <c r="C37" s="274" t="s">
        <v>60</v>
      </c>
      <c r="D37" s="295"/>
      <c r="E37" s="295"/>
      <c r="F37" s="296"/>
      <c r="G37" s="288"/>
      <c r="I37" s="120"/>
      <c r="J37" s="135"/>
      <c r="K37" s="18"/>
      <c r="L37" s="736" t="str">
        <f t="array" ref="L37">IF(SUM(ABS(M37:Y37))&gt;0,IF(OR($M$8:$Y$8=M37:Y37),"Hide","Show"),"")</f>
        <v/>
      </c>
    </row>
    <row r="38" spans="2:12" x14ac:dyDescent="0.4">
      <c r="B38" s="263"/>
      <c r="C38" s="274" t="s">
        <v>61</v>
      </c>
      <c r="D38" s="295"/>
      <c r="E38" s="295"/>
      <c r="F38" s="296"/>
      <c r="G38" s="288"/>
      <c r="I38" s="120"/>
      <c r="J38" s="135"/>
      <c r="K38" s="18"/>
      <c r="L38" s="736" t="str">
        <f t="array" ref="L38">IF(SUM(ABS(M38:Y38))&gt;0,IF(OR($M$8:$Y$8=M38:Y38),"Hide","Show"),"")</f>
        <v/>
      </c>
    </row>
    <row r="39" spans="2:12" x14ac:dyDescent="0.4">
      <c r="B39" s="263"/>
      <c r="C39" s="274" t="s">
        <v>62</v>
      </c>
      <c r="D39" s="295"/>
      <c r="E39" s="295"/>
      <c r="F39" s="296"/>
      <c r="G39" s="288"/>
      <c r="I39" s="120"/>
      <c r="J39" s="135"/>
      <c r="K39" s="18"/>
      <c r="L39" s="736" t="str">
        <f t="array" ref="L39">IF(SUM(ABS(M39:Y39))&gt;0,IF(OR($M$8:$Y$8=M39:Y39),"Hide","Show"),"")</f>
        <v/>
      </c>
    </row>
    <row r="40" spans="2:12" x14ac:dyDescent="0.4">
      <c r="B40" s="263"/>
      <c r="C40" s="274" t="s">
        <v>63</v>
      </c>
      <c r="D40" s="295"/>
      <c r="E40" s="295"/>
      <c r="F40" s="296"/>
      <c r="G40" s="288"/>
      <c r="I40" s="120"/>
      <c r="J40" s="135"/>
      <c r="K40" s="18"/>
      <c r="L40" s="736" t="str">
        <f t="array" ref="L40">IF(SUM(ABS(M40:Y40))&gt;0,IF(OR($M$8:$Y$8=M40:Y40),"Hide","Show"),"")</f>
        <v/>
      </c>
    </row>
    <row r="41" spans="2:12" x14ac:dyDescent="0.4">
      <c r="B41" s="263"/>
      <c r="C41" s="274" t="s">
        <v>64</v>
      </c>
      <c r="D41" s="295"/>
      <c r="E41" s="295"/>
      <c r="F41" s="296"/>
      <c r="G41" s="288"/>
      <c r="I41" s="120"/>
      <c r="J41" s="135"/>
      <c r="K41" s="18"/>
      <c r="L41" s="736" t="str">
        <f t="array" ref="L41">IF(SUM(ABS(M41:Y41))&gt;0,IF(OR($M$8:$Y$8=M41:Y41),"Hide","Show"),"")</f>
        <v/>
      </c>
    </row>
    <row r="42" spans="2:12" x14ac:dyDescent="0.4">
      <c r="B42" s="263"/>
      <c r="C42" s="274" t="s">
        <v>65</v>
      </c>
      <c r="D42" s="295"/>
      <c r="E42" s="295"/>
      <c r="F42" s="296"/>
      <c r="G42" s="288"/>
      <c r="I42" s="120"/>
      <c r="J42" s="135"/>
      <c r="K42" s="18"/>
      <c r="L42" s="736" t="str">
        <f t="array" ref="L42">IF(SUM(ABS(M42:Y42))&gt;0,IF(OR($M$8:$Y$8=M42:Y42),"Hide","Show"),"")</f>
        <v/>
      </c>
    </row>
    <row r="43" spans="2:12" x14ac:dyDescent="0.4">
      <c r="B43" s="263"/>
      <c r="C43" s="274" t="s">
        <v>66</v>
      </c>
      <c r="D43" s="295"/>
      <c r="E43" s="295"/>
      <c r="F43" s="296"/>
      <c r="G43" s="288"/>
      <c r="I43" s="120"/>
      <c r="J43" s="135"/>
      <c r="K43" s="18"/>
      <c r="L43" s="736" t="str">
        <f t="array" ref="L43">IF(SUM(ABS(M43:Y43))&gt;0,IF(OR($M$8:$Y$8=M43:Y43),"Hide","Show"),"")</f>
        <v/>
      </c>
    </row>
    <row r="44" spans="2:12" x14ac:dyDescent="0.4">
      <c r="B44" s="263"/>
      <c r="C44" s="274" t="s">
        <v>67</v>
      </c>
      <c r="D44" s="295"/>
      <c r="E44" s="295"/>
      <c r="F44" s="296"/>
      <c r="G44" s="288"/>
      <c r="I44" s="120"/>
      <c r="J44" s="135"/>
      <c r="K44" s="18"/>
      <c r="L44" s="736" t="str">
        <f t="array" ref="L44">IF(SUM(ABS(M44:Y44))&gt;0,IF(OR($M$8:$Y$8=M44:Y44),"Hide","Show"),"")</f>
        <v/>
      </c>
    </row>
    <row r="45" spans="2:12" x14ac:dyDescent="0.4">
      <c r="B45" s="263"/>
      <c r="C45" s="274" t="s">
        <v>68</v>
      </c>
      <c r="D45" s="295"/>
      <c r="E45" s="295"/>
      <c r="F45" s="296"/>
      <c r="G45" s="288"/>
      <c r="I45" s="120"/>
      <c r="J45" s="135"/>
      <c r="K45" s="18"/>
      <c r="L45" s="736" t="str">
        <f t="array" ref="L45">IF(SUM(ABS(M45:Y45))&gt;0,IF(OR($M$8:$Y$8=M45:Y45),"Hide","Show"),"")</f>
        <v/>
      </c>
    </row>
    <row r="46" spans="2:12" x14ac:dyDescent="0.4">
      <c r="B46" s="263"/>
      <c r="C46" s="274" t="s">
        <v>69</v>
      </c>
      <c r="D46" s="295"/>
      <c r="E46" s="295"/>
      <c r="F46" s="296"/>
      <c r="G46" s="288"/>
      <c r="I46" s="120"/>
      <c r="J46" s="135"/>
      <c r="K46" s="18"/>
      <c r="L46" s="736" t="str">
        <f t="array" ref="L46">IF(SUM(ABS(M46:Y46))&gt;0,IF(OR($M$8:$Y$8=M46:Y46),"Hide","Show"),"")</f>
        <v/>
      </c>
    </row>
    <row r="47" spans="2:12" ht="16" thickBot="1" x14ac:dyDescent="0.45">
      <c r="B47" s="263"/>
      <c r="C47" s="275" t="s">
        <v>70</v>
      </c>
      <c r="D47" s="292"/>
      <c r="E47" s="292"/>
      <c r="F47" s="297"/>
      <c r="G47" s="288"/>
      <c r="I47" s="120"/>
      <c r="J47" s="135"/>
      <c r="K47" s="18"/>
      <c r="L47" s="736" t="str">
        <f t="array" ref="L47">IF(SUM(ABS(M47:Y47))&gt;0,IF(OR($M$8:$Y$8=M47:Y47),"Hide","Show"),"")</f>
        <v/>
      </c>
    </row>
    <row r="48" spans="2:12" ht="16" thickBot="1" x14ac:dyDescent="0.45">
      <c r="B48" s="263"/>
      <c r="C48" s="258"/>
      <c r="D48" s="258"/>
      <c r="E48" s="258"/>
      <c r="F48" s="258"/>
      <c r="G48" s="293"/>
      <c r="I48" s="120"/>
      <c r="J48" s="135"/>
      <c r="K48" s="18"/>
      <c r="L48" s="736" t="str">
        <f t="array" ref="L48">IF(SUM(ABS(M48:Y48))&gt;0,IF(OR($M$8:$Y$8=M48:Y48),"Hide","Show"),"")</f>
        <v/>
      </c>
    </row>
    <row r="49" spans="2:12" ht="16" thickBot="1" x14ac:dyDescent="0.45">
      <c r="B49" s="263"/>
      <c r="C49" s="1118" t="s">
        <v>71</v>
      </c>
      <c r="D49" s="1119"/>
      <c r="E49" s="1119"/>
      <c r="F49" s="1120"/>
      <c r="G49" s="288"/>
      <c r="I49" s="120"/>
      <c r="J49" s="135"/>
      <c r="K49" s="18"/>
      <c r="L49" s="736" t="str">
        <f t="array" ref="L49">IF(SUM(ABS(M49:Y49))&gt;0,IF(OR($M$8:$Y$8=M49:Y49),"Hide","Show"),"")</f>
        <v/>
      </c>
    </row>
    <row r="50" spans="2:12" x14ac:dyDescent="0.4">
      <c r="B50" s="263"/>
      <c r="C50" s="267"/>
      <c r="D50" s="1165" t="s">
        <v>45</v>
      </c>
      <c r="E50" s="1166"/>
      <c r="F50" s="1167"/>
      <c r="G50" s="288"/>
      <c r="I50" s="120"/>
      <c r="J50" s="135"/>
      <c r="K50" s="18"/>
      <c r="L50" s="736" t="str">
        <f t="array" ref="L50">IF(SUM(ABS(M50:Y50))&gt;0,IF(OR($M$8:$Y$8=M50:Y50),"Hide","Show"),"")</f>
        <v/>
      </c>
    </row>
    <row r="51" spans="2:12" x14ac:dyDescent="0.4">
      <c r="B51" s="268"/>
      <c r="C51" s="263"/>
      <c r="D51" s="269" t="s">
        <v>52</v>
      </c>
      <c r="E51" s="269" t="s">
        <v>53</v>
      </c>
      <c r="F51" s="270" t="s">
        <v>54</v>
      </c>
      <c r="G51" s="288"/>
      <c r="I51" s="120"/>
      <c r="J51" s="135"/>
      <c r="K51" s="18"/>
      <c r="L51" s="736" t="str">
        <f t="array" ref="L51">IF(SUM(ABS(M51:Y51))&gt;0,IF(OR($M$8:$Y$8=M51:Y51),"Hide","Show"),"")</f>
        <v/>
      </c>
    </row>
    <row r="52" spans="2:12" x14ac:dyDescent="0.4">
      <c r="B52" s="263"/>
      <c r="C52" s="274" t="s">
        <v>251</v>
      </c>
      <c r="D52" s="295"/>
      <c r="E52" s="295"/>
      <c r="F52" s="296"/>
      <c r="G52" s="288"/>
      <c r="I52" s="120"/>
      <c r="J52" s="135"/>
      <c r="K52" s="18"/>
      <c r="L52" s="736" t="str">
        <f t="array" ref="L52">IF(SUM(ABS(M52:Y52))&gt;0,IF(OR($M$8:$Y$8=M52:Y52),"Hide","Show"),"")</f>
        <v/>
      </c>
    </row>
    <row r="53" spans="2:12" x14ac:dyDescent="0.4">
      <c r="B53" s="263"/>
      <c r="C53" s="274" t="s">
        <v>252</v>
      </c>
      <c r="D53" s="295"/>
      <c r="E53" s="295"/>
      <c r="F53" s="296"/>
      <c r="G53" s="288"/>
      <c r="I53" s="120"/>
      <c r="J53" s="135"/>
      <c r="K53" s="18"/>
      <c r="L53" s="736" t="str">
        <f t="array" ref="L53">IF(SUM(ABS(M53:Y53))&gt;0,IF(OR($M$8:$Y$8=M53:Y53),"Hide","Show"),"")</f>
        <v/>
      </c>
    </row>
    <row r="54" spans="2:12" x14ac:dyDescent="0.4">
      <c r="B54" s="263"/>
      <c r="C54" s="274" t="s">
        <v>74</v>
      </c>
      <c r="D54" s="295"/>
      <c r="E54" s="295"/>
      <c r="F54" s="296"/>
      <c r="G54" s="288"/>
      <c r="I54" s="120"/>
      <c r="J54" s="135"/>
      <c r="K54" s="18"/>
      <c r="L54" s="736" t="str">
        <f t="array" ref="L54">IF(SUM(ABS(M54:Y54))&gt;0,IF(OR($M$8:$Y$8=M54:Y54),"Hide","Show"),"")</f>
        <v/>
      </c>
    </row>
    <row r="55" spans="2:12" ht="16" thickBot="1" x14ac:dyDescent="0.45">
      <c r="B55" s="263"/>
      <c r="C55" s="275" t="s">
        <v>75</v>
      </c>
      <c r="D55" s="292"/>
      <c r="E55" s="292"/>
      <c r="F55" s="297"/>
      <c r="G55" s="288"/>
      <c r="I55" s="120"/>
      <c r="J55" s="135"/>
      <c r="K55" s="18"/>
      <c r="L55" s="736" t="str">
        <f t="array" ref="L55">IF(SUM(ABS(M55:Y55))&gt;0,IF(OR($M$8:$Y$8=M55:Y55),"Hide","Show"),"")</f>
        <v/>
      </c>
    </row>
    <row r="56" spans="2:12" ht="16" thickBot="1" x14ac:dyDescent="0.45">
      <c r="B56" s="263"/>
      <c r="C56" s="258"/>
      <c r="D56" s="258"/>
      <c r="E56" s="258"/>
      <c r="F56" s="281"/>
      <c r="G56" s="293"/>
      <c r="I56" s="120"/>
      <c r="J56" s="135"/>
      <c r="K56" s="18"/>
      <c r="L56" s="736" t="str">
        <f t="array" ref="L56">IF(SUM(ABS(M56:Y56))&gt;0,IF(OR($M$8:$Y$8=M56:Y56),"Hide","Show"),"")</f>
        <v/>
      </c>
    </row>
    <row r="57" spans="2:12" ht="16" thickBot="1" x14ac:dyDescent="0.45">
      <c r="B57" s="263"/>
      <c r="C57" s="1118" t="s">
        <v>76</v>
      </c>
      <c r="D57" s="1119"/>
      <c r="E57" s="1119"/>
      <c r="F57" s="1120"/>
      <c r="G57" s="288"/>
      <c r="I57" s="120"/>
      <c r="J57" s="135"/>
      <c r="K57" s="18"/>
      <c r="L57" s="736" t="str">
        <f t="array" ref="L57">IF(SUM(ABS(M57:Y57))&gt;0,IF(OR($M$8:$Y$8=M57:Y57),"Hide","Show"),"")</f>
        <v/>
      </c>
    </row>
    <row r="58" spans="2:12" x14ac:dyDescent="0.4">
      <c r="B58" s="263"/>
      <c r="C58" s="267"/>
      <c r="D58" s="1165" t="s">
        <v>45</v>
      </c>
      <c r="E58" s="1166"/>
      <c r="F58" s="1167"/>
      <c r="G58" s="288"/>
      <c r="I58" s="120"/>
      <c r="J58" s="135"/>
      <c r="K58" s="18"/>
      <c r="L58" s="736" t="str">
        <f t="array" ref="L58">IF(SUM(ABS(M58:Y58))&gt;0,IF(OR($M$8:$Y$8=M58:Y58),"Hide","Show"),"")</f>
        <v/>
      </c>
    </row>
    <row r="59" spans="2:12" x14ac:dyDescent="0.4">
      <c r="B59" s="273"/>
      <c r="C59" s="263"/>
      <c r="D59" s="269" t="s">
        <v>52</v>
      </c>
      <c r="E59" s="269" t="s">
        <v>53</v>
      </c>
      <c r="F59" s="270" t="s">
        <v>54</v>
      </c>
      <c r="G59" s="288"/>
      <c r="I59" s="120"/>
      <c r="J59" s="135"/>
      <c r="K59" s="18"/>
      <c r="L59" s="736" t="str">
        <f t="array" ref="L59">IF(SUM(ABS(M59:Y59))&gt;0,IF(OR($M$8:$Y$8=M59:Y59),"Hide","Show"),"")</f>
        <v/>
      </c>
    </row>
    <row r="60" spans="2:12" x14ac:dyDescent="0.4">
      <c r="B60" s="263"/>
      <c r="C60" s="274" t="s">
        <v>77</v>
      </c>
      <c r="D60" s="295"/>
      <c r="E60" s="295"/>
      <c r="F60" s="296"/>
      <c r="G60" s="288"/>
      <c r="I60" s="120"/>
      <c r="J60" s="135"/>
      <c r="K60" s="18"/>
      <c r="L60" s="736" t="str">
        <f t="array" ref="L60">IF(SUM(ABS(M60:Y60))&gt;0,IF(OR($M$8:$Y$8=M60:Y60),"Hide","Show"),"")</f>
        <v/>
      </c>
    </row>
    <row r="61" spans="2:12" x14ac:dyDescent="0.4">
      <c r="B61" s="263"/>
      <c r="C61" s="274" t="s">
        <v>78</v>
      </c>
      <c r="D61" s="295"/>
      <c r="E61" s="295"/>
      <c r="F61" s="296"/>
      <c r="G61" s="288"/>
      <c r="I61" s="120"/>
      <c r="J61" s="135"/>
      <c r="K61" s="18"/>
      <c r="L61" s="736" t="str">
        <f t="array" ref="L61">IF(SUM(ABS(M61:Y61))&gt;0,IF(OR($M$8:$Y$8=M61:Y61),"Hide","Show"),"")</f>
        <v/>
      </c>
    </row>
    <row r="62" spans="2:12" x14ac:dyDescent="0.4">
      <c r="B62" s="263"/>
      <c r="C62" s="274" t="s">
        <v>79</v>
      </c>
      <c r="D62" s="295"/>
      <c r="E62" s="295"/>
      <c r="F62" s="296"/>
      <c r="G62" s="288"/>
      <c r="I62" s="120"/>
      <c r="J62" s="135"/>
      <c r="K62" s="18"/>
      <c r="L62" s="736" t="str">
        <f t="array" ref="L62">IF(SUM(ABS(M62:Y62))&gt;0,IF(OR($M$8:$Y$8=M62:Y62),"Hide","Show"),"")</f>
        <v/>
      </c>
    </row>
    <row r="63" spans="2:12" x14ac:dyDescent="0.4">
      <c r="B63" s="263"/>
      <c r="C63" s="274" t="s">
        <v>80</v>
      </c>
      <c r="D63" s="295"/>
      <c r="E63" s="295"/>
      <c r="F63" s="296"/>
      <c r="G63" s="288"/>
      <c r="I63" s="120"/>
      <c r="J63" s="135"/>
      <c r="K63" s="18"/>
      <c r="L63" s="736" t="str">
        <f t="array" ref="L63">IF(SUM(ABS(M63:Y63))&gt;0,IF(OR($M$8:$Y$8=M63:Y63),"Hide","Show"),"")</f>
        <v/>
      </c>
    </row>
    <row r="64" spans="2:12" x14ac:dyDescent="0.4">
      <c r="B64" s="263"/>
      <c r="C64" s="274" t="s">
        <v>81</v>
      </c>
      <c r="D64" s="295"/>
      <c r="E64" s="295"/>
      <c r="F64" s="296"/>
      <c r="G64" s="288"/>
      <c r="I64" s="120"/>
      <c r="J64" s="135"/>
      <c r="K64" s="18"/>
      <c r="L64" s="736" t="str">
        <f t="array" ref="L64">IF(SUM(ABS(M64:Y64))&gt;0,IF(OR($M$8:$Y$8=M64:Y64),"Hide","Show"),"")</f>
        <v/>
      </c>
    </row>
    <row r="65" spans="1:12" x14ac:dyDescent="0.4">
      <c r="B65" s="263"/>
      <c r="C65" s="274" t="s">
        <v>82</v>
      </c>
      <c r="D65" s="295"/>
      <c r="E65" s="295"/>
      <c r="F65" s="296"/>
      <c r="G65" s="288"/>
      <c r="I65" s="120"/>
      <c r="J65" s="135"/>
      <c r="K65" s="18"/>
      <c r="L65" s="736" t="str">
        <f t="array" ref="L65">IF(SUM(ABS(M65:Y65))&gt;0,IF(OR($M$8:$Y$8=M65:Y65),"Hide","Show"),"")</f>
        <v/>
      </c>
    </row>
    <row r="66" spans="1:12" x14ac:dyDescent="0.4">
      <c r="B66" s="263"/>
      <c r="C66" s="274" t="s">
        <v>83</v>
      </c>
      <c r="D66" s="295"/>
      <c r="E66" s="295"/>
      <c r="F66" s="296"/>
      <c r="G66" s="288"/>
      <c r="I66" s="120"/>
      <c r="J66" s="135"/>
      <c r="K66" s="18"/>
      <c r="L66" s="736" t="str">
        <f t="array" ref="L66">IF(SUM(ABS(M66:Y66))&gt;0,IF(OR($M$8:$Y$8=M66:Y66),"Hide","Show"),"")</f>
        <v/>
      </c>
    </row>
    <row r="67" spans="1:12" ht="16" thickBot="1" x14ac:dyDescent="0.45">
      <c r="B67" s="263"/>
      <c r="C67" s="275" t="s">
        <v>84</v>
      </c>
      <c r="D67" s="292"/>
      <c r="E67" s="292"/>
      <c r="F67" s="297"/>
      <c r="G67" s="288"/>
      <c r="I67" s="120"/>
      <c r="J67" s="135"/>
      <c r="K67" s="18"/>
      <c r="L67" s="736" t="str">
        <f t="array" ref="L67">IF(SUM(ABS(M67:Y67))&gt;0,IF(OR($M$8:$Y$8=M67:Y67),"Hide","Show"),"")</f>
        <v/>
      </c>
    </row>
    <row r="68" spans="1:12" ht="16" thickBot="1" x14ac:dyDescent="0.45">
      <c r="B68" s="263"/>
      <c r="C68" s="258"/>
      <c r="D68" s="258"/>
      <c r="E68" s="258"/>
      <c r="F68" s="258"/>
      <c r="G68" s="293"/>
      <c r="I68" s="120"/>
      <c r="J68" s="135"/>
      <c r="K68" s="18"/>
      <c r="L68" s="736" t="str">
        <f t="array" ref="L68">IF(SUM(ABS(M68:Y68))&gt;0,IF(OR($M$8:$Y$8=M68:Y68),"Hide","Show"),"")</f>
        <v/>
      </c>
    </row>
    <row r="69" spans="1:12" ht="16" thickBot="1" x14ac:dyDescent="0.45">
      <c r="B69" s="263"/>
      <c r="C69" s="1118" t="s">
        <v>185</v>
      </c>
      <c r="D69" s="1119"/>
      <c r="E69" s="1119"/>
      <c r="F69" s="1120"/>
      <c r="G69" s="288"/>
      <c r="I69" s="120"/>
      <c r="J69" s="135"/>
      <c r="K69" s="18"/>
      <c r="L69" s="736" t="str">
        <f t="array" ref="L69">IF(SUM(ABS(M69:Y69))&gt;0,IF(OR($M$8:$Y$8=M69:Y69),"Hide","Show"),"")</f>
        <v/>
      </c>
    </row>
    <row r="70" spans="1:12" x14ac:dyDescent="0.4">
      <c r="B70" s="268"/>
      <c r="C70" s="267"/>
      <c r="D70" s="1165" t="s">
        <v>45</v>
      </c>
      <c r="E70" s="1166"/>
      <c r="F70" s="1167"/>
      <c r="G70" s="293"/>
      <c r="I70" s="120"/>
      <c r="J70" s="135"/>
      <c r="K70" s="18"/>
      <c r="L70" s="736" t="str">
        <f t="array" ref="L70">IF(SUM(ABS(M70:Y70))&gt;0,IF(OR($M$8:$Y$8=M70:Y70),"Hide","Show"),"")</f>
        <v/>
      </c>
    </row>
    <row r="71" spans="1:12" x14ac:dyDescent="0.4">
      <c r="B71" s="263"/>
      <c r="C71" s="274" t="s">
        <v>184</v>
      </c>
      <c r="D71" s="1153"/>
      <c r="E71" s="1153"/>
      <c r="F71" s="1154"/>
      <c r="G71" s="293"/>
      <c r="I71" s="120"/>
      <c r="J71" s="135"/>
      <c r="K71" s="18"/>
      <c r="L71" s="736" t="str">
        <f t="array" ref="L71">IF(SUM(ABS(M71:Y71))&gt;0,IF(OR($M$8:$Y$8=M71:Y71),"Hide","Show"),"")</f>
        <v/>
      </c>
    </row>
    <row r="72" spans="1:12" x14ac:dyDescent="0.4">
      <c r="B72" s="263"/>
      <c r="C72" s="274" t="s">
        <v>253</v>
      </c>
      <c r="D72" s="1153"/>
      <c r="E72" s="1153"/>
      <c r="F72" s="1154"/>
      <c r="G72" s="293"/>
      <c r="I72" s="120"/>
      <c r="J72" s="135"/>
      <c r="K72" s="18"/>
      <c r="L72" s="736" t="str">
        <f t="array" ref="L72">IF(SUM(ABS(M72:Y72))&gt;0,IF(OR($M$8:$Y$8=M72:Y72),"Hide","Show"),"")</f>
        <v/>
      </c>
    </row>
    <row r="73" spans="1:12" ht="16" thickBot="1" x14ac:dyDescent="0.45">
      <c r="B73" s="263"/>
      <c r="C73" s="275" t="s">
        <v>87</v>
      </c>
      <c r="D73" s="1114" t="str">
        <f>IF(D71+D72=0,"",D71+D72)</f>
        <v/>
      </c>
      <c r="E73" s="1114"/>
      <c r="F73" s="1115"/>
      <c r="G73" s="293"/>
      <c r="I73" s="126"/>
      <c r="J73" s="136"/>
      <c r="K73" s="18"/>
      <c r="L73" s="736" t="str">
        <f t="array" ref="L73">IF(SUM(ABS(M73:Y73))&gt;0,IF(OR($M$8:$Y$8=M73:Y73),"Hide","Show"),"")</f>
        <v/>
      </c>
    </row>
    <row r="74" spans="1:12" ht="16" thickBot="1" x14ac:dyDescent="0.45">
      <c r="B74" s="128"/>
      <c r="C74" s="121"/>
      <c r="D74" s="121"/>
      <c r="E74" s="121"/>
      <c r="F74" s="121"/>
      <c r="G74" s="131"/>
      <c r="I74" s="127"/>
      <c r="J74" s="135"/>
      <c r="K74" s="18"/>
      <c r="L74" s="736" t="str">
        <f t="array" ref="L74">IF(SUM(ABS(M74:Y74))&gt;0,IF(OR($M$8:$Y$8=M74:Y74),"Hide","Show"),"")</f>
        <v/>
      </c>
    </row>
    <row r="75" spans="1:12" x14ac:dyDescent="0.4">
      <c r="A75" s="9"/>
      <c r="K75" s="18"/>
      <c r="L75" s="736" t="str">
        <f t="array" ref="L75">IF(SUM(ABS(M75:Y75))&gt;0,IF(OR($M$8:$Y$8=M75:Y75),"Hide","Show"),"")</f>
        <v/>
      </c>
    </row>
    <row r="76" spans="1:12" s="17" customFormat="1" x14ac:dyDescent="0.4">
      <c r="A76" s="18"/>
      <c r="B76" s="18"/>
      <c r="C76" s="18"/>
      <c r="D76" s="18"/>
      <c r="E76" s="18"/>
      <c r="F76" s="18"/>
      <c r="G76" s="18"/>
      <c r="H76" s="18"/>
      <c r="I76" s="18"/>
      <c r="J76" s="18"/>
      <c r="K76" s="18"/>
      <c r="L76" s="736" t="str">
        <f t="array" ref="L76">IF(SUM(ABS(M76:Y76))&gt;0,IF(OR($M$8:$Y$8=M76:Y76),"Hide","Show"),"")</f>
        <v/>
      </c>
    </row>
    <row r="77" spans="1:12" x14ac:dyDescent="0.4">
      <c r="L77" s="736" t="str">
        <f t="array" ref="L77">IF(SUM(ABS(M77:Y77))&gt;0,IF(OR($M$8:$Y$8=M77:Y77),"Hide","Show"),"")</f>
        <v/>
      </c>
    </row>
    <row r="78" spans="1:12" x14ac:dyDescent="0.4">
      <c r="L78" s="736" t="str">
        <f t="array" ref="L78">IF(SUM(ABS(M78:Y78))&gt;0,IF(OR($M$8:$Y$8=M78:Y78),"Hide","Show"),"")</f>
        <v/>
      </c>
    </row>
    <row r="79" spans="1:12" x14ac:dyDescent="0.4">
      <c r="L79" s="736" t="str">
        <f t="array" ref="L79">IF(SUM(ABS(M79:Y79))&gt;0,IF(OR($M$8:$Y$8=M79:Y79),"Hide","Show"),"")</f>
        <v/>
      </c>
    </row>
    <row r="80" spans="1:12" x14ac:dyDescent="0.4">
      <c r="L80" s="736" t="str">
        <f t="array" ref="L80">IF(SUM(ABS(M80:Y80))&gt;0,IF(OR($M$8:$Y$8=M80:Y80),"Hide","Show"),"")</f>
        <v/>
      </c>
    </row>
    <row r="81" spans="12:12" x14ac:dyDescent="0.4">
      <c r="L81" s="736" t="str">
        <f t="array" ref="L81">IF(SUM(ABS(M81:Y81))&gt;0,IF(OR($M$8:$Y$8=M81:Y81),"Hide","Show"),"")</f>
        <v/>
      </c>
    </row>
    <row r="82" spans="12:12" x14ac:dyDescent="0.4">
      <c r="L82" s="736" t="str">
        <f t="array" ref="L82">IF(SUM(ABS(M82:Y82))&gt;0,IF(OR($M$8:$Y$8=M82:Y82),"Hide","Show"),"")</f>
        <v/>
      </c>
    </row>
    <row r="83" spans="12:12" x14ac:dyDescent="0.4">
      <c r="L83" s="736" t="str">
        <f t="array" ref="L83">IF(SUM(ABS(M83:Y83))&gt;0,IF(OR($M$8:$Y$8=M83:Y83),"Hide","Show"),"")</f>
        <v/>
      </c>
    </row>
    <row r="84" spans="12:12" x14ac:dyDescent="0.4">
      <c r="L84" s="736" t="str">
        <f t="array" ref="L84">IF(SUM(ABS(M84:Y84))&gt;0,IF(OR($M$8:$Y$8=M84:Y84),"Hide","Show"),"")</f>
        <v/>
      </c>
    </row>
    <row r="85" spans="12:12" x14ac:dyDescent="0.4">
      <c r="L85" s="736" t="str">
        <f t="array" ref="L85">IF(SUM(ABS(M85:Y85))&gt;0,IF(OR($M$8:$Y$8=M85:Y85),"Hide","Show"),"")</f>
        <v/>
      </c>
    </row>
    <row r="86" spans="12:12" x14ac:dyDescent="0.4">
      <c r="L86" s="736" t="str">
        <f t="array" ref="L86">IF(SUM(ABS(M86:Y86))&gt;0,IF(OR($M$8:$Y$8=M86:Y86),"Hide","Show"),"")</f>
        <v/>
      </c>
    </row>
    <row r="87" spans="12:12" x14ac:dyDescent="0.4">
      <c r="L87" s="736" t="str">
        <f t="array" ref="L87">IF(SUM(ABS(M87:Y87))&gt;0,IF(OR($M$8:$Y$8=M87:Y87),"Hide","Show"),"")</f>
        <v/>
      </c>
    </row>
    <row r="88" spans="12:12" x14ac:dyDescent="0.4">
      <c r="L88" s="736" t="str">
        <f t="array" ref="L88">IF(SUM(ABS(M88:Y88))&gt;0,IF(OR($M$8:$Y$8=M88:Y88),"Hide","Show"),"")</f>
        <v/>
      </c>
    </row>
    <row r="89" spans="12:12" x14ac:dyDescent="0.4">
      <c r="L89" s="736" t="str">
        <f t="array" ref="L89">IF(SUM(ABS(M89:Y89))&gt;0,IF(OR($M$8:$Y$8=M89:Y89),"Hide","Show"),"")</f>
        <v/>
      </c>
    </row>
    <row r="90" spans="12:12" x14ac:dyDescent="0.4">
      <c r="L90" s="736" t="str">
        <f t="array" ref="L90">IF(SUM(ABS(M90:Y90))&gt;0,IF(OR($M$8:$Y$8=M90:Y90),"Hide","Show"),"")</f>
        <v/>
      </c>
    </row>
    <row r="91" spans="12:12" x14ac:dyDescent="0.4">
      <c r="L91" s="736" t="str">
        <f t="array" ref="L91">IF(SUM(ABS(M91:Y91))&gt;0,IF(OR($M$8:$Y$8=M91:Y91),"Hide","Show"),"")</f>
        <v/>
      </c>
    </row>
    <row r="92" spans="12:12" x14ac:dyDescent="0.4">
      <c r="L92" s="736" t="str">
        <f t="array" ref="L92">IF(SUM(ABS(M92:Y92))&gt;0,IF(OR($M$8:$Y$8=M92:Y92),"Hide","Show"),"")</f>
        <v/>
      </c>
    </row>
    <row r="93" spans="12:12" x14ac:dyDescent="0.4">
      <c r="L93" s="736" t="str">
        <f t="array" ref="L93">IF(SUM(ABS(M93:Y93))&gt;0,IF(OR($M$8:$Y$8=M93:Y93),"Hide","Show"),"")</f>
        <v/>
      </c>
    </row>
    <row r="94" spans="12:12" x14ac:dyDescent="0.4">
      <c r="L94" s="736" t="str">
        <f t="array" ref="L94">IF(SUM(ABS(M94:Y94))&gt;0,IF(OR($M$8:$Y$8=M94:Y94),"Hide","Show"),"")</f>
        <v/>
      </c>
    </row>
    <row r="95" spans="12:12" x14ac:dyDescent="0.4">
      <c r="L95" s="736" t="str">
        <f t="array" ref="L95">IF(SUM(ABS(M95:Y95))&gt;0,IF(OR($M$8:$Y$8=M95:Y95),"Hide","Show"),"")</f>
        <v/>
      </c>
    </row>
    <row r="96" spans="12:12" x14ac:dyDescent="0.4">
      <c r="L96" s="736" t="str">
        <f t="array" ref="L96">IF(SUM(ABS(M96:Y96))&gt;0,IF(OR($M$8:$Y$8=M96:Y96),"Hide","Show"),"")</f>
        <v/>
      </c>
    </row>
    <row r="97" spans="12:12" x14ac:dyDescent="0.4">
      <c r="L97" s="736" t="str">
        <f t="array" ref="L97">IF(SUM(ABS(M97:Y97))&gt;0,IF(OR($M$8:$Y$8=M97:Y97),"Hide","Show"),"")</f>
        <v/>
      </c>
    </row>
    <row r="98" spans="12:12" x14ac:dyDescent="0.4">
      <c r="L98" s="736" t="str">
        <f t="array" ref="L98">IF(SUM(ABS(M98:Y98))&gt;0,IF(OR($M$8:$Y$8=M98:Y98),"Hide","Show"),"")</f>
        <v/>
      </c>
    </row>
    <row r="99" spans="12:12" x14ac:dyDescent="0.4">
      <c r="L99" s="736" t="str">
        <f t="array" ref="L99">IF(SUM(ABS(M99:Y99))&gt;0,IF(OR($M$8:$Y$8=M99:Y99),"Hide","Show"),"")</f>
        <v/>
      </c>
    </row>
    <row r="100" spans="12:12" x14ac:dyDescent="0.4">
      <c r="L100" s="736" t="str">
        <f t="array" ref="L100">IF(SUM(ABS(M100:Y100))&gt;0,IF(OR($M$8:$Y$8=M100:Y100),"Hide","Show"),"")</f>
        <v/>
      </c>
    </row>
    <row r="101" spans="12:12" x14ac:dyDescent="0.4">
      <c r="L101" s="736" t="str">
        <f t="array" ref="L101">IF(SUM(ABS(M101:Y101))&gt;0,IF(OR($M$8:$Y$8=M101:Y101),"Hide","Show"),"")</f>
        <v/>
      </c>
    </row>
    <row r="102" spans="12:12" x14ac:dyDescent="0.4">
      <c r="L102" s="736" t="str">
        <f t="array" ref="L102">IF(SUM(ABS(M102:Y102))&gt;0,IF(OR($M$8:$Y$8=M102:Y102),"Hide","Show"),"")</f>
        <v/>
      </c>
    </row>
    <row r="103" spans="12:12" x14ac:dyDescent="0.4">
      <c r="L103" s="736" t="str">
        <f t="array" ref="L103">IF(SUM(ABS(M103:Y103))&gt;0,IF(OR($M$8:$Y$8=M103:Y103),"Hide","Show"),"")</f>
        <v/>
      </c>
    </row>
    <row r="104" spans="12:12" x14ac:dyDescent="0.4">
      <c r="L104" s="736" t="str">
        <f t="array" ref="L104">IF(SUM(ABS(M104:Y104))&gt;0,IF(OR($M$8:$Y$8=M104:Y104),"Hide","Show"),"")</f>
        <v/>
      </c>
    </row>
    <row r="105" spans="12:12" x14ac:dyDescent="0.4">
      <c r="L105" s="736" t="str">
        <f t="array" ref="L105">IF(SUM(ABS(M105:Y105))&gt;0,IF(OR($M$8:$Y$8=M105:Y105),"Hide","Show"),"")</f>
        <v/>
      </c>
    </row>
    <row r="106" spans="12:12" x14ac:dyDescent="0.4">
      <c r="L106" s="736" t="str">
        <f t="array" ref="L106">IF(SUM(ABS(M106:Y106))&gt;0,IF(OR($M$8:$Y$8=M106:Y106),"Hide","Show"),"")</f>
        <v/>
      </c>
    </row>
    <row r="107" spans="12:12" x14ac:dyDescent="0.4">
      <c r="L107" s="736" t="str">
        <f t="array" ref="L107">IF(SUM(ABS(M107:Y107))&gt;0,IF(OR($M$8:$Y$8=M107:Y107),"Hide","Show"),"")</f>
        <v/>
      </c>
    </row>
    <row r="108" spans="12:12" x14ac:dyDescent="0.4">
      <c r="L108" s="736" t="str">
        <f t="array" ref="L108">IF(SUM(ABS(M108:Y108))&gt;0,IF(OR($M$8:$Y$8=M108:Y108),"Hide","Show"),"")</f>
        <v/>
      </c>
    </row>
    <row r="109" spans="12:12" x14ac:dyDescent="0.4">
      <c r="L109" s="736" t="str">
        <f t="array" ref="L109">IF(SUM(ABS(M109:Y109))&gt;0,IF(OR($M$8:$Y$8=M109:Y109),"Hide","Show"),"")</f>
        <v/>
      </c>
    </row>
    <row r="110" spans="12:12" x14ac:dyDescent="0.4">
      <c r="L110" s="736" t="str">
        <f t="array" ref="L110">IF(SUM(ABS(M110:Y110))&gt;0,IF(OR($M$8:$Y$8=M110:Y110),"Hide","Show"),"")</f>
        <v/>
      </c>
    </row>
    <row r="111" spans="12:12" x14ac:dyDescent="0.4">
      <c r="L111" s="736" t="str">
        <f t="array" ref="L111">IF(SUM(ABS(M111:Y111))&gt;0,IF(OR($M$8:$Y$8=M111:Y111),"Hide","Show"),"")</f>
        <v/>
      </c>
    </row>
    <row r="112" spans="12:12" x14ac:dyDescent="0.4">
      <c r="L112" s="736" t="str">
        <f t="array" ref="L112">IF(SUM(ABS(M112:Y112))&gt;0,IF(OR($M$8:$Y$8=M112:Y112),"Hide","Show"),"")</f>
        <v/>
      </c>
    </row>
    <row r="113" spans="12:12" x14ac:dyDescent="0.4">
      <c r="L113" s="736" t="str">
        <f t="array" ref="L113">IF(SUM(ABS(M113:Y113))&gt;0,IF(OR($M$8:$Y$8=M113:Y113),"Hide","Show"),"")</f>
        <v/>
      </c>
    </row>
    <row r="114" spans="12:12" x14ac:dyDescent="0.4">
      <c r="L114" s="736" t="str">
        <f t="array" ref="L114">IF(SUM(ABS(M114:Y114))&gt;0,IF(OR($M$8:$Y$8=M114:Y114),"Hide","Show"),"")</f>
        <v/>
      </c>
    </row>
    <row r="115" spans="12:12" x14ac:dyDescent="0.4">
      <c r="L115" s="736" t="str">
        <f t="array" ref="L115">IF(SUM(ABS(M115:Y115))&gt;0,IF(OR($M$8:$Y$8=M115:Y115),"Hide","Show"),"")</f>
        <v/>
      </c>
    </row>
    <row r="116" spans="12:12" x14ac:dyDescent="0.4">
      <c r="L116" s="736" t="str">
        <f t="array" ref="L116">IF(SUM(ABS(M116:Y116))&gt;0,IF(OR($M$8:$Y$8=M116:Y116),"Hide","Show"),"")</f>
        <v/>
      </c>
    </row>
    <row r="117" spans="12:12" x14ac:dyDescent="0.4">
      <c r="L117" s="736" t="str">
        <f t="array" ref="L117">IF(SUM(ABS(M117:Y117))&gt;0,IF(OR($M$8:$Y$8=M117:Y117),"Hide","Show"),"")</f>
        <v/>
      </c>
    </row>
    <row r="118" spans="12:12" x14ac:dyDescent="0.4">
      <c r="L118" s="736" t="str">
        <f t="array" ref="L118">IF(SUM(ABS(M118:Y118))&gt;0,IF(OR($M$8:$Y$8=M118:Y118),"Hide","Show"),"")</f>
        <v/>
      </c>
    </row>
    <row r="119" spans="12:12" x14ac:dyDescent="0.4">
      <c r="L119" s="736" t="str">
        <f t="array" ref="L119">IF(SUM(ABS(M119:Y119))&gt;0,IF(OR($M$8:$Y$8=M119:Y119),"Hide","Show"),"")</f>
        <v/>
      </c>
    </row>
    <row r="120" spans="12:12" x14ac:dyDescent="0.4">
      <c r="L120" s="736" t="str">
        <f t="array" ref="L120">IF(SUM(ABS(M120:Y120))&gt;0,IF(OR($M$8:$Y$8=M120:Y120),"Hide","Show"),"")</f>
        <v/>
      </c>
    </row>
    <row r="121" spans="12:12" x14ac:dyDescent="0.4">
      <c r="L121" s="736" t="str">
        <f t="array" ref="L121">IF(SUM(ABS(M121:Y121))&gt;0,IF(OR($M$8:$Y$8=M121:Y121),"Hide","Show"),"")</f>
        <v/>
      </c>
    </row>
    <row r="122" spans="12:12" x14ac:dyDescent="0.4">
      <c r="L122" s="736" t="str">
        <f t="array" ref="L122">IF(SUM(ABS(M122:Y122))&gt;0,IF(OR($M$8:$Y$8=M122:Y122),"Hide","Show"),"")</f>
        <v/>
      </c>
    </row>
    <row r="123" spans="12:12" x14ac:dyDescent="0.4">
      <c r="L123" s="736" t="str">
        <f t="array" ref="L123">IF(SUM(ABS(M123:Y123))&gt;0,IF(OR($M$8:$Y$8=M123:Y123),"Hide","Show"),"")</f>
        <v/>
      </c>
    </row>
    <row r="124" spans="12:12" x14ac:dyDescent="0.4">
      <c r="L124" s="736" t="str">
        <f t="array" ref="L124">IF(SUM(ABS(M124:Y124))&gt;0,IF(OR($M$8:$Y$8=M124:Y124),"Hide","Show"),"")</f>
        <v/>
      </c>
    </row>
    <row r="125" spans="12:12" x14ac:dyDescent="0.4">
      <c r="L125" s="736" t="str">
        <f t="array" ref="L125">IF(SUM(ABS(M125:Y125))&gt;0,IF(OR($M$8:$Y$8=M125:Y125),"Hide","Show"),"")</f>
        <v/>
      </c>
    </row>
    <row r="126" spans="12:12" x14ac:dyDescent="0.4">
      <c r="L126" s="736" t="str">
        <f t="array" ref="L126">IF(SUM(ABS(M126:Y126))&gt;0,IF(OR($M$8:$Y$8=M126:Y126),"Hide","Show"),"")</f>
        <v/>
      </c>
    </row>
    <row r="127" spans="12:12" x14ac:dyDescent="0.4">
      <c r="L127" s="736" t="str">
        <f t="array" ref="L127">IF(SUM(ABS(M127:Y127))&gt;0,IF(OR($M$8:$Y$8=M127:Y127),"Hide","Show"),"")</f>
        <v/>
      </c>
    </row>
    <row r="128" spans="12:12" x14ac:dyDescent="0.4">
      <c r="L128" s="736" t="str">
        <f t="array" ref="L128">IF(SUM(ABS(M128:Y128))&gt;0,IF(OR($M$8:$Y$8=M128:Y128),"Hide","Show"),"")</f>
        <v/>
      </c>
    </row>
    <row r="129" spans="12:12" x14ac:dyDescent="0.4">
      <c r="L129" s="736" t="str">
        <f t="array" ref="L129">IF(SUM(ABS(M129:Y129))&gt;0,IF(OR($M$8:$Y$8=M129:Y129),"Hide","Show"),"")</f>
        <v/>
      </c>
    </row>
    <row r="130" spans="12:12" x14ac:dyDescent="0.4">
      <c r="L130" s="736" t="str">
        <f t="array" ref="L130">IF(SUM(ABS(M130:Y130))&gt;0,IF(OR($M$8:$Y$8=M130:Y130),"Hide","Show"),"")</f>
        <v/>
      </c>
    </row>
    <row r="131" spans="12:12" x14ac:dyDescent="0.4">
      <c r="L131" s="736" t="str">
        <f t="array" ref="L131">IF(SUM(ABS(M131:Y131))&gt;0,IF(OR($M$8:$Y$8=M131:Y131),"Hide","Show"),"")</f>
        <v/>
      </c>
    </row>
    <row r="132" spans="12:12" x14ac:dyDescent="0.4">
      <c r="L132" s="736" t="str">
        <f t="array" ref="L132">IF(SUM(ABS(M132:Y132))&gt;0,IF(OR($M$8:$Y$8=M132:Y132),"Hide","Show"),"")</f>
        <v/>
      </c>
    </row>
    <row r="133" spans="12:12" x14ac:dyDescent="0.4">
      <c r="L133" s="736" t="str">
        <f t="array" ref="L133">IF(SUM(ABS(M133:Y133))&gt;0,IF(OR($M$8:$Y$8=M133:Y133),"Hide","Show"),"")</f>
        <v/>
      </c>
    </row>
    <row r="134" spans="12:12" x14ac:dyDescent="0.4">
      <c r="L134" s="736" t="str">
        <f t="array" ref="L134">IF(SUM(ABS(M134:Y134))&gt;0,IF(OR($M$8:$Y$8=M134:Y134),"Hide","Show"),"")</f>
        <v/>
      </c>
    </row>
    <row r="135" spans="12:12" x14ac:dyDescent="0.4">
      <c r="L135" s="736" t="str">
        <f t="array" ref="L135">IF(SUM(ABS(M135:Y135))&gt;0,IF(OR($M$8:$Y$8=M135:Y135),"Hide","Show"),"")</f>
        <v/>
      </c>
    </row>
    <row r="136" spans="12:12" x14ac:dyDescent="0.4">
      <c r="L136" s="736" t="str">
        <f t="array" ref="L136">IF(SUM(ABS(M136:Y136))&gt;0,IF(OR($M$8:$Y$8=M136:Y136),"Hide","Show"),"")</f>
        <v/>
      </c>
    </row>
    <row r="137" spans="12:12" x14ac:dyDescent="0.4">
      <c r="L137" s="736" t="str">
        <f t="array" ref="L137">IF(SUM(ABS(M137:Y137))&gt;0,IF(OR($M$8:$Y$8=M137:Y137),"Hide","Show"),"")</f>
        <v/>
      </c>
    </row>
    <row r="138" spans="12:12" x14ac:dyDescent="0.4">
      <c r="L138" s="736" t="str">
        <f t="array" ref="L138">IF(SUM(ABS(M138:Y138))&gt;0,IF(OR($M$8:$Y$8=M138:Y138),"Hide","Show"),"")</f>
        <v/>
      </c>
    </row>
    <row r="139" spans="12:12" x14ac:dyDescent="0.4">
      <c r="L139" s="736" t="str">
        <f t="array" ref="L139">IF(SUM(ABS(M139:Y139))&gt;0,IF(OR($M$8:$Y$8=M139:Y139),"Hide","Show"),"")</f>
        <v/>
      </c>
    </row>
    <row r="140" spans="12:12" x14ac:dyDescent="0.4">
      <c r="L140" s="736" t="str">
        <f t="array" ref="L140">IF(SUM(ABS(M140:Y140))&gt;0,IF(OR($M$8:$Y$8=M140:Y140),"Hide","Show"),"")</f>
        <v/>
      </c>
    </row>
    <row r="141" spans="12:12" x14ac:dyDescent="0.4">
      <c r="L141" s="736" t="str">
        <f t="array" ref="L141">IF(SUM(ABS(M141:Y141))&gt;0,IF(OR($M$8:$Y$8=M141:Y141),"Hide","Show"),"")</f>
        <v/>
      </c>
    </row>
    <row r="142" spans="12:12" x14ac:dyDescent="0.4">
      <c r="L142" s="736" t="str">
        <f t="array" ref="L142">IF(SUM(ABS(M142:Y142))&gt;0,IF(OR($M$8:$Y$8=M142:Y142),"Hide","Show"),"")</f>
        <v/>
      </c>
    </row>
    <row r="143" spans="12:12" x14ac:dyDescent="0.4">
      <c r="L143" s="736" t="str">
        <f t="array" ref="L143">IF(SUM(ABS(M143:Y143))&gt;0,IF(OR($M$8:$Y$8=M143:Y143),"Hide","Show"),"")</f>
        <v/>
      </c>
    </row>
    <row r="144" spans="12:12" x14ac:dyDescent="0.4">
      <c r="L144" s="736" t="str">
        <f t="array" ref="L144">IF(SUM(ABS(M144:Y144))&gt;0,IF(OR($M$8:$Y$8=M144:Y144),"Hide","Show"),"")</f>
        <v/>
      </c>
    </row>
    <row r="145" spans="12:12" x14ac:dyDescent="0.4">
      <c r="L145" s="736" t="str">
        <f t="array" ref="L145">IF(SUM(ABS(M145:Y145))&gt;0,IF(OR($M$8:$Y$8=M145:Y145),"Hide","Show"),"")</f>
        <v/>
      </c>
    </row>
    <row r="146" spans="12:12" x14ac:dyDescent="0.4">
      <c r="L146" s="736" t="str">
        <f t="array" ref="L146">IF(SUM(ABS(M146:Y146))&gt;0,IF(OR($M$8:$Y$8=M146:Y146),"Hide","Show"),"")</f>
        <v/>
      </c>
    </row>
    <row r="147" spans="12:12" x14ac:dyDescent="0.4">
      <c r="L147" s="736" t="str">
        <f t="array" ref="L147">IF(SUM(ABS(M147:Y147))&gt;0,IF(OR($M$8:$Y$8=M147:Y147),"Hide","Show"),"")</f>
        <v/>
      </c>
    </row>
    <row r="148" spans="12:12" x14ac:dyDescent="0.4">
      <c r="L148" s="736" t="str">
        <f t="array" ref="L148">IF(SUM(ABS(M148:Y148))&gt;0,IF(OR($M$8:$Y$8=M148:Y148),"Hide","Show"),"")</f>
        <v/>
      </c>
    </row>
    <row r="149" spans="12:12" x14ac:dyDescent="0.4">
      <c r="L149" s="736" t="str">
        <f t="array" ref="L149">IF(SUM(ABS(M149:Y149))&gt;0,IF(OR($M$8:$Y$8=M149:Y149),"Hide","Show"),"")</f>
        <v/>
      </c>
    </row>
    <row r="150" spans="12:12" x14ac:dyDescent="0.4">
      <c r="L150" s="736" t="str">
        <f t="array" ref="L150">IF(SUM(ABS(M150:Y150))&gt;0,IF(OR($M$8:$Y$8=M150:Y150),"Hide","Show"),"")</f>
        <v/>
      </c>
    </row>
    <row r="151" spans="12:12" x14ac:dyDescent="0.4">
      <c r="L151" s="736" t="str">
        <f t="array" ref="L151">IF(SUM(ABS(M151:Y151))&gt;0,IF(OR($M$8:$Y$8=M151:Y151),"Hide","Show"),"")</f>
        <v/>
      </c>
    </row>
    <row r="152" spans="12:12" x14ac:dyDescent="0.4">
      <c r="L152" s="736" t="str">
        <f t="array" ref="L152">IF(SUM(ABS(M152:Y152))&gt;0,IF(OR($M$8:$Y$8=M152:Y152),"Hide","Show"),"")</f>
        <v/>
      </c>
    </row>
    <row r="153" spans="12:12" x14ac:dyDescent="0.4">
      <c r="L153" s="736" t="str">
        <f t="array" ref="L153">IF(SUM(ABS(M153:Y153))&gt;0,IF(OR($M$8:$Y$8=M153:Y153),"Hide","Show"),"")</f>
        <v/>
      </c>
    </row>
    <row r="154" spans="12:12" x14ac:dyDescent="0.4">
      <c r="L154" s="736" t="str">
        <f t="array" ref="L154">IF(SUM(ABS(M154:Y154))&gt;0,IF(OR($M$8:$Y$8=M154:Y154),"Hide","Show"),"")</f>
        <v/>
      </c>
    </row>
    <row r="155" spans="12:12" x14ac:dyDescent="0.4">
      <c r="L155" s="736" t="str">
        <f t="array" ref="L155">IF(SUM(ABS(M155:Y155))&gt;0,IF(OR($M$8:$Y$8=M155:Y155),"Hide","Show"),"")</f>
        <v/>
      </c>
    </row>
    <row r="156" spans="12:12" x14ac:dyDescent="0.4">
      <c r="L156" s="736" t="str">
        <f t="array" ref="L156">IF(SUM(ABS(M156:Y156))&gt;0,IF(OR($M$8:$Y$8=M156:Y156),"Hide","Show"),"")</f>
        <v/>
      </c>
    </row>
    <row r="157" spans="12:12" x14ac:dyDescent="0.4">
      <c r="L157" s="736" t="str">
        <f t="array" ref="L157">IF(SUM(ABS(M157:Y157))&gt;0,IF(OR($M$8:$Y$8=M157:Y157),"Hide","Show"),"")</f>
        <v/>
      </c>
    </row>
    <row r="158" spans="12:12" x14ac:dyDescent="0.4">
      <c r="L158" s="736" t="str">
        <f t="array" ref="L158">IF(SUM(ABS(M158:Y158))&gt;0,IF(OR($M$8:$Y$8=M158:Y158),"Hide","Show"),"")</f>
        <v/>
      </c>
    </row>
    <row r="159" spans="12:12" x14ac:dyDescent="0.4">
      <c r="L159" s="736" t="str">
        <f t="array" ref="L159">IF(SUM(ABS(M159:Y159))&gt;0,IF(OR($M$8:$Y$8=M159:Y159),"Hide","Show"),"")</f>
        <v/>
      </c>
    </row>
    <row r="160" spans="12:12" x14ac:dyDescent="0.4">
      <c r="L160" s="736" t="str">
        <f t="array" ref="L160">IF(SUM(ABS(M160:Y160))&gt;0,IF(OR($M$8:$Y$8=M160:Y160),"Hide","Show"),"")</f>
        <v/>
      </c>
    </row>
    <row r="161" spans="12:12" x14ac:dyDescent="0.4">
      <c r="L161" s="736" t="str">
        <f t="array" ref="L161">IF(SUM(ABS(M161:Y161))&gt;0,IF(OR($M$8:$Y$8=M161:Y161),"Hide","Show"),"")</f>
        <v/>
      </c>
    </row>
    <row r="162" spans="12:12" x14ac:dyDescent="0.4">
      <c r="L162" s="736" t="str">
        <f t="array" ref="L162">IF(SUM(ABS(M162:Y162))&gt;0,IF(OR($M$8:$Y$8=M162:Y162),"Hide","Show"),"")</f>
        <v/>
      </c>
    </row>
    <row r="163" spans="12:12" x14ac:dyDescent="0.4">
      <c r="L163" s="736" t="str">
        <f t="array" ref="L163">IF(SUM(ABS(M163:Y163))&gt;0,IF(OR($M$8:$Y$8=M163:Y163),"Hide","Show"),"")</f>
        <v/>
      </c>
    </row>
    <row r="164" spans="12:12" x14ac:dyDescent="0.4">
      <c r="L164" s="736" t="str">
        <f t="array" ref="L164">IF(SUM(ABS(M164:Y164))&gt;0,IF(OR($M$8:$Y$8=M164:Y164),"Hide","Show"),"")</f>
        <v/>
      </c>
    </row>
    <row r="165" spans="12:12" x14ac:dyDescent="0.4">
      <c r="L165" s="736" t="str">
        <f t="array" ref="L165">IF(SUM(ABS(M165:Y165))&gt;0,IF(OR($M$8:$Y$8=M165:Y165),"Hide","Show"),"")</f>
        <v/>
      </c>
    </row>
    <row r="166" spans="12:12" x14ac:dyDescent="0.4">
      <c r="L166" s="736" t="str">
        <f t="array" ref="L166">IF(SUM(ABS(M166:Y166))&gt;0,IF(OR($M$8:$Y$8=M166:Y166),"Hide","Show"),"")</f>
        <v/>
      </c>
    </row>
    <row r="167" spans="12:12" x14ac:dyDescent="0.4">
      <c r="L167" s="736" t="str">
        <f t="array" ref="L167">IF(SUM(ABS(M167:Y167))&gt;0,IF(OR($M$8:$Y$8=M167:Y167),"Hide","Show"),"")</f>
        <v/>
      </c>
    </row>
    <row r="168" spans="12:12" x14ac:dyDescent="0.4">
      <c r="L168" s="736" t="str">
        <f t="array" ref="L168">IF(SUM(ABS(M168:Y168))&gt;0,IF(OR($M$8:$Y$8=M168:Y168),"Hide","Show"),"")</f>
        <v/>
      </c>
    </row>
    <row r="169" spans="12:12" x14ac:dyDescent="0.4">
      <c r="L169" s="736" t="str">
        <f t="array" ref="L169">IF(SUM(ABS(M169:Y169))&gt;0,IF(OR($M$8:$Y$8=M169:Y169),"Hide","Show"),"")</f>
        <v/>
      </c>
    </row>
    <row r="170" spans="12:12" x14ac:dyDescent="0.4">
      <c r="L170" s="736" t="str">
        <f t="array" ref="L170">IF(SUM(ABS(M170:Y170))&gt;0,IF(OR($M$8:$Y$8=M170:Y170),"Hide","Show"),"")</f>
        <v/>
      </c>
    </row>
    <row r="171" spans="12:12" x14ac:dyDescent="0.4">
      <c r="L171" s="736" t="str">
        <f t="array" ref="L171">IF(SUM(ABS(M171:Y171))&gt;0,IF(OR($M$8:$Y$8=M171:Y171),"Hide","Show"),"")</f>
        <v/>
      </c>
    </row>
    <row r="172" spans="12:12" x14ac:dyDescent="0.4">
      <c r="L172" s="736" t="str">
        <f t="array" ref="L172">IF(SUM(ABS(M172:Y172))&gt;0,IF(OR($M$8:$Y$8=M172:Y172),"Hide","Show"),"")</f>
        <v/>
      </c>
    </row>
    <row r="173" spans="12:12" x14ac:dyDescent="0.4">
      <c r="L173" s="736" t="str">
        <f t="array" ref="L173">IF(SUM(ABS(M173:Y173))&gt;0,IF(OR($M$8:$Y$8=M173:Y173),"Hide","Show"),"")</f>
        <v/>
      </c>
    </row>
    <row r="174" spans="12:12" x14ac:dyDescent="0.4">
      <c r="L174" s="736" t="str">
        <f t="array" ref="L174">IF(SUM(ABS(M174:Y174))&gt;0,IF(OR($M$8:$Y$8=M174:Y174),"Hide","Show"),"")</f>
        <v/>
      </c>
    </row>
    <row r="175" spans="12:12" x14ac:dyDescent="0.4">
      <c r="L175" s="736" t="str">
        <f t="array" ref="L175">IF(SUM(ABS(M175:Y175))&gt;0,IF(OR($M$8:$Y$8=M175:Y175),"Hide","Show"),"")</f>
        <v/>
      </c>
    </row>
    <row r="176" spans="12:12" x14ac:dyDescent="0.4">
      <c r="L176" s="736" t="str">
        <f t="array" ref="L176">IF(SUM(ABS(M176:Y176))&gt;0,IF(OR($M$8:$Y$8=M176:Y176),"Hide","Show"),"")</f>
        <v/>
      </c>
    </row>
    <row r="177" spans="12:12" x14ac:dyDescent="0.4">
      <c r="L177" s="736" t="str">
        <f t="array" ref="L177">IF(SUM(ABS(M177:Y177))&gt;0,IF(OR($M$8:$Y$8=M177:Y177),"Hide","Show"),"")</f>
        <v/>
      </c>
    </row>
    <row r="178" spans="12:12" x14ac:dyDescent="0.4">
      <c r="L178" s="736" t="str">
        <f t="array" ref="L178">IF(SUM(ABS(M178:Y178))&gt;0,IF(OR($M$8:$Y$8=M178:Y178),"Hide","Show"),"")</f>
        <v/>
      </c>
    </row>
    <row r="179" spans="12:12" x14ac:dyDescent="0.4">
      <c r="L179" s="736" t="str">
        <f t="array" ref="L179">IF(SUM(ABS(M179:Y179))&gt;0,IF(OR($M$8:$Y$8=M179:Y179),"Hide","Show"),"")</f>
        <v/>
      </c>
    </row>
    <row r="180" spans="12:12" x14ac:dyDescent="0.4">
      <c r="L180" s="736" t="str">
        <f t="array" ref="L180">IF(SUM(ABS(M180:Y180))&gt;0,IF(OR($M$8:$Y$8=M180:Y180),"Hide","Show"),"")</f>
        <v/>
      </c>
    </row>
    <row r="181" spans="12:12" x14ac:dyDescent="0.4">
      <c r="L181" s="736" t="str">
        <f t="array" ref="L181">IF(SUM(ABS(M181:Y181))&gt;0,IF(OR($M$8:$Y$8=M181:Y181),"Hide","Show"),"")</f>
        <v/>
      </c>
    </row>
    <row r="182" spans="12:12" x14ac:dyDescent="0.4">
      <c r="L182" s="736" t="str">
        <f t="array" ref="L182">IF(SUM(ABS(M182:Y182))&gt;0,IF(OR($M$8:$Y$8=M182:Y182),"Hide","Show"),"")</f>
        <v/>
      </c>
    </row>
    <row r="183" spans="12:12" x14ac:dyDescent="0.4">
      <c r="L183" s="736" t="str">
        <f t="array" ref="L183">IF(SUM(ABS(M183:Y183))&gt;0,IF(OR($M$8:$Y$8=M183:Y183),"Hide","Show"),"")</f>
        <v/>
      </c>
    </row>
    <row r="184" spans="12:12" x14ac:dyDescent="0.4">
      <c r="L184" s="736" t="str">
        <f t="array" ref="L184">IF(SUM(ABS(M184:Y184))&gt;0,IF(OR($M$8:$Y$8=M184:Y184),"Hide","Show"),"")</f>
        <v/>
      </c>
    </row>
    <row r="185" spans="12:12" x14ac:dyDescent="0.4">
      <c r="L185" s="736" t="str">
        <f t="array" ref="L185">IF(SUM(ABS(M185:Y185))&gt;0,IF(OR($M$8:$Y$8=M185:Y185),"Hide","Show"),"")</f>
        <v/>
      </c>
    </row>
    <row r="186" spans="12:12" x14ac:dyDescent="0.4">
      <c r="L186" s="736" t="str">
        <f t="array" ref="L186">IF(SUM(ABS(M186:Y186))&gt;0,IF(OR($M$8:$Y$8=M186:Y186),"Hide","Show"),"")</f>
        <v/>
      </c>
    </row>
    <row r="187" spans="12:12" x14ac:dyDescent="0.4">
      <c r="L187" s="736" t="str">
        <f t="array" ref="L187">IF(SUM(ABS(M187:Y187))&gt;0,IF(OR($M$8:$Y$8=M187:Y187),"Hide","Show"),"")</f>
        <v/>
      </c>
    </row>
    <row r="188" spans="12:12" x14ac:dyDescent="0.4">
      <c r="L188" s="736" t="str">
        <f t="array" ref="L188">IF(SUM(ABS(M188:Y188))&gt;0,IF(OR($M$8:$Y$8=M188:Y188),"Hide","Show"),"")</f>
        <v/>
      </c>
    </row>
    <row r="189" spans="12:12" x14ac:dyDescent="0.4">
      <c r="L189" s="736" t="str">
        <f t="array" ref="L189">IF(SUM(ABS(M189:Y189))&gt;0,IF(OR($M$8:$Y$8=M189:Y189),"Hide","Show"),"")</f>
        <v/>
      </c>
    </row>
    <row r="190" spans="12:12" x14ac:dyDescent="0.4">
      <c r="L190" s="736" t="str">
        <f t="array" ref="L190">IF(SUM(ABS(M190:Y190))&gt;0,IF(OR($M$8:$Y$8=M190:Y190),"Hide","Show"),"")</f>
        <v/>
      </c>
    </row>
    <row r="191" spans="12:12" x14ac:dyDescent="0.4">
      <c r="L191" s="736" t="str">
        <f t="array" ref="L191">IF(SUM(ABS(M191:Y191))&gt;0,IF(OR($M$8:$Y$8=M191:Y191),"Hide","Show"),"")</f>
        <v/>
      </c>
    </row>
    <row r="192" spans="12:12" x14ac:dyDescent="0.4">
      <c r="L192" s="736" t="str">
        <f t="array" ref="L192">IF(SUM(ABS(M192:Y192))&gt;0,IF(OR($M$8:$Y$8=M192:Y192),"Hide","Show"),"")</f>
        <v/>
      </c>
    </row>
    <row r="193" spans="12:12" x14ac:dyDescent="0.4">
      <c r="L193" s="736" t="str">
        <f t="array" ref="L193">IF(SUM(ABS(M193:Y193))&gt;0,IF(OR($M$8:$Y$8=M193:Y193),"Hide","Show"),"")</f>
        <v/>
      </c>
    </row>
    <row r="194" spans="12:12" x14ac:dyDescent="0.4">
      <c r="L194" s="736" t="str">
        <f t="array" ref="L194">IF(SUM(ABS(M194:Y194))&gt;0,IF(OR($M$8:$Y$8=M194:Y194),"Hide","Show"),"")</f>
        <v/>
      </c>
    </row>
    <row r="195" spans="12:12" x14ac:dyDescent="0.4">
      <c r="L195" s="736" t="str">
        <f t="array" ref="L195">IF(SUM(ABS(M195:Y195))&gt;0,IF(OR($M$8:$Y$8=M195:Y195),"Hide","Show"),"")</f>
        <v/>
      </c>
    </row>
    <row r="196" spans="12:12" x14ac:dyDescent="0.4">
      <c r="L196" s="736" t="str">
        <f t="array" ref="L196">IF(SUM(ABS(M196:Y196))&gt;0,IF(OR($M$8:$Y$8=M196:Y196),"Hide","Show"),"")</f>
        <v/>
      </c>
    </row>
    <row r="197" spans="12:12" x14ac:dyDescent="0.4">
      <c r="L197" s="736" t="str">
        <f t="array" ref="L197">IF(SUM(ABS(M197:Y197))&gt;0,IF(OR($M$8:$Y$8=M197:Y197),"Hide","Show"),"")</f>
        <v/>
      </c>
    </row>
    <row r="198" spans="12:12" x14ac:dyDescent="0.4">
      <c r="L198" s="736" t="str">
        <f t="array" ref="L198">IF(SUM(ABS(M198:Y198))&gt;0,IF(OR($M$8:$Y$8=M198:Y198),"Hide","Show"),"")</f>
        <v/>
      </c>
    </row>
    <row r="199" spans="12:12" x14ac:dyDescent="0.4">
      <c r="L199" s="736" t="str">
        <f t="array" ref="L199">IF(SUM(ABS(M199:Y199))&gt;0,IF(OR($M$8:$Y$8=M199:Y199),"Hide","Show"),"")</f>
        <v/>
      </c>
    </row>
    <row r="200" spans="12:12" x14ac:dyDescent="0.4">
      <c r="L200" s="736" t="str">
        <f t="array" ref="L200">IF(SUM(ABS(M200:Y200))&gt;0,IF(OR($M$8:$Y$8=M200:Y200),"Hide","Show"),"")</f>
        <v/>
      </c>
    </row>
    <row r="201" spans="12:12" x14ac:dyDescent="0.4">
      <c r="L201" s="736" t="str">
        <f t="array" ref="L201">IF(SUM(ABS(M201:Y201))&gt;0,IF(OR($M$8:$Y$8=M201:Y201),"Hide","Show"),"")</f>
        <v/>
      </c>
    </row>
    <row r="202" spans="12:12" x14ac:dyDescent="0.4">
      <c r="L202" s="736" t="str">
        <f t="array" ref="L202">IF(SUM(ABS(M202:Y202))&gt;0,IF(OR($M$8:$Y$8=M202:Y202),"Hide","Show"),"")</f>
        <v/>
      </c>
    </row>
    <row r="203" spans="12:12" x14ac:dyDescent="0.4">
      <c r="L203" s="736" t="str">
        <f t="array" ref="L203">IF(SUM(ABS(M203:Y203))&gt;0,IF(OR($M$8:$Y$8=M203:Y203),"Hide","Show"),"")</f>
        <v/>
      </c>
    </row>
    <row r="204" spans="12:12" x14ac:dyDescent="0.4">
      <c r="L204" s="736" t="str">
        <f t="array" ref="L204">IF(SUM(ABS(M204:Y204))&gt;0,IF(OR($M$8:$Y$8=M204:Y204),"Hide","Show"),"")</f>
        <v/>
      </c>
    </row>
    <row r="205" spans="12:12" x14ac:dyDescent="0.4">
      <c r="L205" s="736" t="str">
        <f t="array" ref="L205">IF(SUM(ABS(M205:Y205))&gt;0,IF(OR($M$8:$Y$8=M205:Y205),"Hide","Show"),"")</f>
        <v/>
      </c>
    </row>
    <row r="206" spans="12:12" x14ac:dyDescent="0.4">
      <c r="L206" s="736" t="str">
        <f t="array" ref="L206">IF(SUM(ABS(M206:Y206))&gt;0,IF(OR($M$8:$Y$8=M206:Y206),"Hide","Show"),"")</f>
        <v/>
      </c>
    </row>
    <row r="207" spans="12:12" x14ac:dyDescent="0.4">
      <c r="L207" s="736" t="str">
        <f t="array" ref="L207">IF(SUM(ABS(M207:Y207))&gt;0,IF(OR($M$8:$Y$8=M207:Y207),"Hide","Show"),"")</f>
        <v/>
      </c>
    </row>
    <row r="208" spans="12:12" x14ac:dyDescent="0.4">
      <c r="L208" s="736" t="str">
        <f t="array" ref="L208">IF(SUM(ABS(M208:Y208))&gt;0,IF(OR($M$8:$Y$8=M208:Y208),"Hide","Show"),"")</f>
        <v/>
      </c>
    </row>
    <row r="209" spans="12:12" x14ac:dyDescent="0.4">
      <c r="L209" s="736" t="str">
        <f t="array" ref="L209">IF(SUM(ABS(M209:Y209))&gt;0,IF(OR($M$8:$Y$8=M209:Y209),"Hide","Show"),"")</f>
        <v/>
      </c>
    </row>
    <row r="210" spans="12:12" x14ac:dyDescent="0.4">
      <c r="L210" s="736" t="str">
        <f t="array" ref="L210">IF(SUM(ABS(M210:Y210))&gt;0,IF(OR($M$8:$Y$8=M210:Y210),"Hide","Show"),"")</f>
        <v/>
      </c>
    </row>
    <row r="211" spans="12:12" x14ac:dyDescent="0.4">
      <c r="L211" s="736" t="str">
        <f t="array" ref="L211">IF(SUM(ABS(M211:Y211))&gt;0,IF(OR($M$8:$Y$8=M211:Y211),"Hide","Show"),"")</f>
        <v/>
      </c>
    </row>
    <row r="212" spans="12:12" x14ac:dyDescent="0.4">
      <c r="L212" s="736" t="str">
        <f t="array" ref="L212">IF(SUM(ABS(M212:Y212))&gt;0,IF(OR($M$8:$Y$8=M212:Y212),"Hide","Show"),"")</f>
        <v/>
      </c>
    </row>
    <row r="213" spans="12:12" x14ac:dyDescent="0.4">
      <c r="L213" s="736" t="str">
        <f t="array" ref="L213">IF(SUM(ABS(M213:Y213))&gt;0,IF(OR($M$8:$Y$8=M213:Y213),"Hide","Show"),"")</f>
        <v/>
      </c>
    </row>
    <row r="214" spans="12:12" x14ac:dyDescent="0.4">
      <c r="L214" s="736" t="str">
        <f t="array" ref="L214">IF(SUM(ABS(M214:Y214))&gt;0,IF(OR($M$8:$Y$8=M214:Y214),"Hide","Show"),"")</f>
        <v/>
      </c>
    </row>
    <row r="215" spans="12:12" x14ac:dyDescent="0.4">
      <c r="L215" s="736" t="str">
        <f t="array" ref="L215">IF(SUM(ABS(M215:Y215))&gt;0,IF(OR($M$8:$Y$8=M215:Y215),"Hide","Show"),"")</f>
        <v/>
      </c>
    </row>
    <row r="216" spans="12:12" x14ac:dyDescent="0.4">
      <c r="L216" s="736" t="str">
        <f t="array" ref="L216">IF(SUM(ABS(M216:Y216))&gt;0,IF(OR($M$8:$Y$8=M216:Y216),"Hide","Show"),"")</f>
        <v/>
      </c>
    </row>
    <row r="217" spans="12:12" x14ac:dyDescent="0.4">
      <c r="L217" s="736" t="str">
        <f t="array" ref="L217">IF(SUM(ABS(M217:Y217))&gt;0,IF(OR($M$8:$Y$8=M217:Y217),"Hide","Show"),"")</f>
        <v/>
      </c>
    </row>
    <row r="218" spans="12:12" x14ac:dyDescent="0.4">
      <c r="L218" s="736" t="str">
        <f t="array" ref="L218">IF(SUM(ABS(M218:Y218))&gt;0,IF(OR($M$8:$Y$8=M218:Y218),"Hide","Show"),"")</f>
        <v/>
      </c>
    </row>
    <row r="219" spans="12:12" x14ac:dyDescent="0.4">
      <c r="L219" s="736" t="str">
        <f t="array" ref="L219">IF(SUM(ABS(M219:Y219))&gt;0,IF(OR($M$8:$Y$8=M219:Y219),"Hide","Show"),"")</f>
        <v/>
      </c>
    </row>
    <row r="220" spans="12:12" x14ac:dyDescent="0.4">
      <c r="L220" s="736" t="str">
        <f t="array" ref="L220">IF(SUM(ABS(M220:Y220))&gt;0,IF(OR($M$8:$Y$8=M220:Y220),"Hide","Show"),"")</f>
        <v/>
      </c>
    </row>
    <row r="221" spans="12:12" x14ac:dyDescent="0.4">
      <c r="L221" s="736" t="str">
        <f t="array" ref="L221">IF(SUM(ABS(M221:Y221))&gt;0,IF(OR($M$8:$Y$8=M221:Y221),"Hide","Show"),"")</f>
        <v/>
      </c>
    </row>
    <row r="222" spans="12:12" x14ac:dyDescent="0.4">
      <c r="L222" s="736" t="str">
        <f t="array" ref="L222">IF(SUM(ABS(M222:Y222))&gt;0,IF(OR($M$8:$Y$8=M222:Y222),"Hide","Show"),"")</f>
        <v/>
      </c>
    </row>
    <row r="223" spans="12:12" x14ac:dyDescent="0.4">
      <c r="L223" s="736" t="str">
        <f t="array" ref="L223">IF(SUM(ABS(M223:Y223))&gt;0,IF(OR($M$8:$Y$8=M223:Y223),"Hide","Show"),"")</f>
        <v/>
      </c>
    </row>
    <row r="224" spans="12:12" x14ac:dyDescent="0.4">
      <c r="L224" s="736" t="str">
        <f t="array" ref="L224">IF(SUM(ABS(M224:Y224))&gt;0,IF(OR($M$8:$Y$8=M224:Y224),"Hide","Show"),"")</f>
        <v/>
      </c>
    </row>
    <row r="225" spans="12:12" x14ac:dyDescent="0.4">
      <c r="L225" s="736" t="str">
        <f t="array" ref="L225">IF(SUM(ABS(M225:Y225))&gt;0,IF(OR($M$8:$Y$8=M225:Y225),"Hide","Show"),"")</f>
        <v/>
      </c>
    </row>
    <row r="226" spans="12:12" x14ac:dyDescent="0.4">
      <c r="L226" s="736" t="str">
        <f t="array" ref="L226">IF(SUM(ABS(M226:Y226))&gt;0,IF(OR($M$8:$Y$8=M226:Y226),"Hide","Show"),"")</f>
        <v/>
      </c>
    </row>
    <row r="227" spans="12:12" x14ac:dyDescent="0.4">
      <c r="L227" s="736" t="str">
        <f t="array" ref="L227">IF(SUM(ABS(M227:Y227))&gt;0,IF(OR($M$8:$Y$8=M227:Y227),"Hide","Show"),"")</f>
        <v/>
      </c>
    </row>
    <row r="228" spans="12:12" x14ac:dyDescent="0.4">
      <c r="L228" s="736" t="str">
        <f t="array" ref="L228">IF(SUM(ABS(M228:Y228))&gt;0,IF(OR($M$8:$Y$8=M228:Y228),"Hide","Show"),"")</f>
        <v/>
      </c>
    </row>
    <row r="229" spans="12:12" x14ac:dyDescent="0.4">
      <c r="L229" s="736" t="str">
        <f t="array" ref="L229">IF(SUM(ABS(M229:Y229))&gt;0,IF(OR($M$8:$Y$8=M229:Y229),"Hide","Show"),"")</f>
        <v/>
      </c>
    </row>
    <row r="230" spans="12:12" x14ac:dyDescent="0.4">
      <c r="L230" s="736" t="str">
        <f t="array" ref="L230">IF(SUM(ABS(M230:Y230))&gt;0,IF(OR($M$8:$Y$8=M230:Y230),"Hide","Show"),"")</f>
        <v/>
      </c>
    </row>
    <row r="231" spans="12:12" x14ac:dyDescent="0.4">
      <c r="L231" s="736" t="str">
        <f t="array" ref="L231">IF(SUM(ABS(M231:Y231))&gt;0,IF(OR($M$8:$Y$8=M231:Y231),"Hide","Show"),"")</f>
        <v/>
      </c>
    </row>
    <row r="232" spans="12:12" x14ac:dyDescent="0.4">
      <c r="L232" s="736" t="str">
        <f t="array" ref="L232">IF(SUM(ABS(M232:Y232))&gt;0,IF(OR($M$8:$Y$8=M232:Y232),"Hide","Show"),"")</f>
        <v/>
      </c>
    </row>
    <row r="233" spans="12:12" x14ac:dyDescent="0.4">
      <c r="L233" s="736" t="str">
        <f t="array" ref="L233">IF(SUM(ABS(M233:Y233))&gt;0,IF(OR($M$8:$Y$8=M233:Y233),"Hide","Show"),"")</f>
        <v/>
      </c>
    </row>
    <row r="234" spans="12:12" x14ac:dyDescent="0.4">
      <c r="L234" s="736" t="str">
        <f t="array" ref="L234">IF(SUM(ABS(M234:Y234))&gt;0,IF(OR($M$8:$Y$8=M234:Y234),"Hide","Show"),"")</f>
        <v/>
      </c>
    </row>
    <row r="235" spans="12:12" x14ac:dyDescent="0.4">
      <c r="L235" s="736" t="str">
        <f t="array" ref="L235">IF(SUM(ABS(M235:Y235))&gt;0,IF(OR($M$8:$Y$8=M235:Y235),"Hide","Show"),"")</f>
        <v/>
      </c>
    </row>
    <row r="236" spans="12:12" x14ac:dyDescent="0.4">
      <c r="L236" s="736" t="str">
        <f t="array" ref="L236">IF(SUM(ABS(M236:Y236))&gt;0,IF(OR($M$8:$Y$8=M236:Y236),"Hide","Show"),"")</f>
        <v/>
      </c>
    </row>
  </sheetData>
  <sheetProtection password="C1BE" sheet="1" objects="1" scenarios="1" selectLockedCells="1"/>
  <customSheetViews>
    <customSheetView guid="{2A4C6EB9-430A-44F2-86C8-15B50360FC3B}" scale="70" showGridLines="0">
      <selection activeCell="F2" sqref="F2"/>
      <pageMargins left="0.7" right="0.7" top="0.75" bottom="0.75" header="0.3" footer="0.3"/>
      <pageSetup orientation="portrait" horizontalDpi="200" verticalDpi="200" r:id="rId1"/>
    </customSheetView>
    <customSheetView guid="{B3BD5AF3-9A64-4EA7-AE1F-3CC326849B8F}" scale="70" showGridLines="0">
      <selection activeCell="K3" sqref="K3:K5"/>
      <pageMargins left="0.7" right="0.7" top="0.75" bottom="0.75" header="0.3" footer="0.3"/>
      <pageSetup orientation="portrait" horizontalDpi="200" verticalDpi="200" r:id="rId2"/>
    </customSheetView>
  </customSheetViews>
  <mergeCells count="18">
    <mergeCell ref="D58:F58"/>
    <mergeCell ref="D71:F71"/>
    <mergeCell ref="D72:F72"/>
    <mergeCell ref="D73:F73"/>
    <mergeCell ref="D70:F70"/>
    <mergeCell ref="C69:F69"/>
    <mergeCell ref="C57:F57"/>
    <mergeCell ref="D16:F16"/>
    <mergeCell ref="D26:F26"/>
    <mergeCell ref="D35:F35"/>
    <mergeCell ref="E2:F2"/>
    <mergeCell ref="B2:C2"/>
    <mergeCell ref="F11:G11"/>
    <mergeCell ref="C15:F15"/>
    <mergeCell ref="D50:F50"/>
    <mergeCell ref="C25:F25"/>
    <mergeCell ref="C34:F34"/>
    <mergeCell ref="C49:F49"/>
  </mergeCells>
  <phoneticPr fontId="27" type="noConversion"/>
  <conditionalFormatting sqref="D10:D11 D17:F73">
    <cfRule type="expression" dxfId="71" priority="9" stopIfTrue="1">
      <formula>$F$5="-"</formula>
    </cfRule>
  </conditionalFormatting>
  <dataValidations count="1">
    <dataValidation type="list" showInputMessage="1" showErrorMessage="1" sqref="D10" xr:uid="{00000000-0002-0000-0B00-000000000000}">
      <formula1>Yes_No</formula1>
    </dataValidation>
  </dataValidations>
  <hyperlinks>
    <hyperlink ref="E2" location="Instructions!A1" display="Back to Instructions" xr:uid="{00000000-0004-0000-0B00-000000000000}"/>
    <hyperlink ref="E2:F2" location="Instructions!A1" display="Back to Instructions tab" xr:uid="{00000000-0004-0000-0B00-000001000000}"/>
  </hyperlinks>
  <pageMargins left="0.7" right="0.7" top="0.75" bottom="0.75" header="0.3" footer="0.3"/>
  <pageSetup orientation="portrait" horizontalDpi="200" verticalDpi="200"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6">
    <tabColor rgb="FF0070C0"/>
  </sheetPr>
  <dimension ref="A1:CL233"/>
  <sheetViews>
    <sheetView workbookViewId="0">
      <selection activeCell="E3" sqref="E3:F3"/>
    </sheetView>
  </sheetViews>
  <sheetFormatPr defaultColWidth="9.08984375" defaultRowHeight="15.5" x14ac:dyDescent="0.4"/>
  <cols>
    <col min="1" max="1" width="2.6328125" style="6" customWidth="1"/>
    <col min="2" max="2" width="31.54296875" style="6" customWidth="1"/>
    <col min="3" max="3" width="67.36328125" style="6" customWidth="1"/>
    <col min="4" max="6" width="15.6328125" style="6" customWidth="1"/>
    <col min="7" max="7" width="2.6328125" style="6" customWidth="1"/>
    <col min="8" max="8" width="19.54296875" style="6" bestFit="1" customWidth="1"/>
    <col min="9" max="9" width="25.6328125" style="6" customWidth="1"/>
    <col min="10" max="10" width="6.08984375" style="94" customWidth="1"/>
    <col min="11" max="11" width="6.08984375" style="6" customWidth="1"/>
    <col min="12" max="16384" width="9.08984375" style="6"/>
  </cols>
  <sheetData>
    <row r="1" spans="2:12" ht="16" thickBot="1" x14ac:dyDescent="0.45">
      <c r="J1" s="107"/>
      <c r="K1" s="18"/>
    </row>
    <row r="2" spans="2:12" s="1" customFormat="1" ht="17.5" thickBot="1" x14ac:dyDescent="0.5">
      <c r="B2" s="990" t="s">
        <v>441</v>
      </c>
      <c r="C2" s="991"/>
      <c r="E2" s="524"/>
      <c r="F2" s="524"/>
      <c r="G2" s="524"/>
      <c r="J2" s="108"/>
      <c r="K2" s="109"/>
    </row>
    <row r="3" spans="2:12" s="1" customFormat="1" ht="16" thickBot="1" x14ac:dyDescent="0.45">
      <c r="B3" s="240" t="s">
        <v>442</v>
      </c>
      <c r="C3" s="241" t="str">
        <f>'Version Control'!C3</f>
        <v xml:space="preserve">Residential Central Air Conditioners and Heat Pumps_M1  </v>
      </c>
      <c r="E3" s="1054" t="s">
        <v>427</v>
      </c>
      <c r="F3" s="1054"/>
      <c r="J3" s="108"/>
      <c r="K3" s="109"/>
    </row>
    <row r="4" spans="2:12" s="1" customFormat="1" ht="16" thickBot="1" x14ac:dyDescent="0.45">
      <c r="B4" s="242" t="s">
        <v>132</v>
      </c>
      <c r="C4" s="243" t="str">
        <f>'Version Control'!C4</f>
        <v>v1.1</v>
      </c>
      <c r="F4" s="813" t="s">
        <v>707</v>
      </c>
      <c r="H4" s="743" t="s">
        <v>280</v>
      </c>
      <c r="I4" s="744"/>
      <c r="J4" s="108"/>
      <c r="K4" s="109"/>
    </row>
    <row r="5" spans="2:12" s="1" customFormat="1" ht="16" thickBot="1" x14ac:dyDescent="0.45">
      <c r="B5" s="242" t="s">
        <v>369</v>
      </c>
      <c r="C5" s="244">
        <f>'Version Control'!C5</f>
        <v>43668</v>
      </c>
      <c r="F5" s="814" t="e">
        <f ca="1">INDEX(TestMatrix_Data,MATCH($C$6,TestMatrix_Rows,0),MATCH($I$6&amp;$I$7&amp;$I$8,TestMatrix_Columns,0))</f>
        <v>#N/A</v>
      </c>
      <c r="H5" s="747" t="s">
        <v>149</v>
      </c>
      <c r="I5" s="751">
        <f>'General Info and Test Results'!C25</f>
        <v>0</v>
      </c>
      <c r="J5" s="108"/>
      <c r="K5" s="109"/>
    </row>
    <row r="6" spans="2:12" s="1" customFormat="1" x14ac:dyDescent="0.4">
      <c r="B6" s="245" t="s">
        <v>131</v>
      </c>
      <c r="C6" s="246" t="str">
        <f ca="1">MID(CELL("filename",$A$1), FIND("]", CELL("filename", $A$1))+ 1, 255)</f>
        <v>Optional G1 Test</v>
      </c>
      <c r="H6" s="748" t="s">
        <v>145</v>
      </c>
      <c r="I6" s="752">
        <f>'General Info and Test Results'!C27</f>
        <v>0</v>
      </c>
      <c r="J6" s="108"/>
      <c r="K6" s="109"/>
    </row>
    <row r="7" spans="2:12" s="1" customFormat="1" x14ac:dyDescent="0.4">
      <c r="B7" s="247" t="s">
        <v>130</v>
      </c>
      <c r="C7" s="248" t="str">
        <f ca="1">MID(CELL("FILENAME"),FIND("[",CELL("FILENAME"))+1,FIND("]",CELL("FILENAME"))-FIND("[",CELL("FILENAME"))-1)</f>
        <v>Residential Central Air Conditioners and Heat Pumps_M1_Notebook.xlsx</v>
      </c>
      <c r="H7" s="741" t="s">
        <v>633</v>
      </c>
      <c r="I7" s="752">
        <f>'General Info and Test Results'!C29</f>
        <v>0</v>
      </c>
      <c r="J7" s="108"/>
      <c r="K7" s="109"/>
    </row>
    <row r="8" spans="2:12" s="1" customFormat="1" ht="16" thickBot="1" x14ac:dyDescent="0.45">
      <c r="B8" s="249" t="s">
        <v>133</v>
      </c>
      <c r="C8" s="250" t="str">
        <f>'Version Control'!C8</f>
        <v>[MM/DD/YYYY]</v>
      </c>
      <c r="G8" s="14"/>
      <c r="H8" s="742" t="s">
        <v>630</v>
      </c>
      <c r="I8" s="753">
        <f>OD_FanType_Input</f>
        <v>0</v>
      </c>
      <c r="J8" s="108"/>
      <c r="K8" s="109"/>
      <c r="L8" s="756"/>
    </row>
    <row r="9" spans="2:12" s="16" customFormat="1" x14ac:dyDescent="0.4">
      <c r="B9" s="335"/>
      <c r="C9" s="309"/>
      <c r="D9" s="525"/>
      <c r="E9" s="336"/>
      <c r="F9" s="1199"/>
      <c r="G9" s="1199"/>
      <c r="H9" s="139" t="s">
        <v>187</v>
      </c>
      <c r="J9" s="140"/>
      <c r="K9" s="106"/>
    </row>
    <row r="10" spans="2:12" ht="16" thickBot="1" x14ac:dyDescent="0.45">
      <c r="B10" s="318"/>
      <c r="C10" s="282"/>
      <c r="D10" s="282"/>
      <c r="E10" s="282"/>
      <c r="F10" s="282"/>
      <c r="G10" s="282"/>
      <c r="H10" s="132"/>
      <c r="K10" s="18"/>
    </row>
    <row r="11" spans="2:12" ht="17.5" thickBot="1" x14ac:dyDescent="0.5">
      <c r="B11" s="737" t="e">
        <f ca="1">IF($F$5&lt;&gt;"-","'"&amp;$F$5&amp;" Test' Data to be recorded", "Test Not Applicable")</f>
        <v>#N/A</v>
      </c>
      <c r="C11" s="738"/>
      <c r="D11" s="738"/>
      <c r="E11" s="738"/>
      <c r="F11" s="738"/>
      <c r="G11" s="739"/>
      <c r="K11" s="18"/>
    </row>
    <row r="12" spans="2:12" ht="16" thickBot="1" x14ac:dyDescent="0.45">
      <c r="B12" s="268"/>
      <c r="C12" s="258"/>
      <c r="D12" s="258"/>
      <c r="E12" s="258"/>
      <c r="F12" s="286"/>
      <c r="G12" s="293"/>
      <c r="K12" s="18"/>
      <c r="L12" s="736"/>
    </row>
    <row r="13" spans="2:12" ht="16" thickBot="1" x14ac:dyDescent="0.45">
      <c r="B13" s="263"/>
      <c r="C13" s="1118" t="s">
        <v>51</v>
      </c>
      <c r="D13" s="1119"/>
      <c r="E13" s="1119"/>
      <c r="F13" s="1120"/>
      <c r="G13" s="288"/>
      <c r="I13" s="118"/>
      <c r="J13" s="134"/>
      <c r="K13" s="18"/>
      <c r="L13" s="736"/>
    </row>
    <row r="14" spans="2:12" x14ac:dyDescent="0.4">
      <c r="B14" s="263"/>
      <c r="C14" s="267"/>
      <c r="D14" s="1165" t="s">
        <v>45</v>
      </c>
      <c r="E14" s="1166"/>
      <c r="F14" s="1167"/>
      <c r="G14" s="288"/>
      <c r="I14" s="118"/>
      <c r="J14" s="134"/>
      <c r="K14" s="18"/>
      <c r="L14" s="736"/>
    </row>
    <row r="15" spans="2:12" x14ac:dyDescent="0.4">
      <c r="B15" s="268"/>
      <c r="C15" s="263"/>
      <c r="D15" s="269" t="s">
        <v>52</v>
      </c>
      <c r="E15" s="269" t="s">
        <v>53</v>
      </c>
      <c r="F15" s="270" t="s">
        <v>54</v>
      </c>
      <c r="G15" s="288"/>
      <c r="I15" s="118"/>
      <c r="J15" s="134"/>
      <c r="K15" s="18"/>
      <c r="L15" s="736"/>
    </row>
    <row r="16" spans="2:12" x14ac:dyDescent="0.4">
      <c r="B16" s="263"/>
      <c r="C16" s="264" t="s">
        <v>344</v>
      </c>
      <c r="D16" s="303"/>
      <c r="E16" s="257"/>
      <c r="F16" s="255"/>
      <c r="G16" s="288"/>
      <c r="I16" s="120"/>
      <c r="J16" s="135"/>
      <c r="K16" s="18"/>
      <c r="L16" s="736"/>
    </row>
    <row r="17" spans="2:12" x14ac:dyDescent="0.4">
      <c r="B17" s="263"/>
      <c r="C17" s="264" t="s">
        <v>345</v>
      </c>
      <c r="D17" s="257"/>
      <c r="E17" s="257"/>
      <c r="F17" s="255"/>
      <c r="G17" s="288"/>
      <c r="I17" s="120"/>
      <c r="J17" s="135"/>
      <c r="K17" s="18"/>
      <c r="L17" s="736"/>
    </row>
    <row r="18" spans="2:12" x14ac:dyDescent="0.4">
      <c r="B18" s="263"/>
      <c r="C18" s="264" t="s">
        <v>55</v>
      </c>
      <c r="D18" s="257"/>
      <c r="E18" s="257"/>
      <c r="F18" s="255"/>
      <c r="G18" s="288"/>
      <c r="I18" s="120"/>
      <c r="J18" s="135"/>
      <c r="K18" s="18"/>
      <c r="L18" s="736" t="str">
        <f t="array" ref="L18">IF(SUM(ABS(M18:Y18))&gt;0,IF(OR($M$8:$Y$8=M18:Y18),"Hide","Show"),"")</f>
        <v/>
      </c>
    </row>
    <row r="19" spans="2:12" x14ac:dyDescent="0.4">
      <c r="B19" s="263"/>
      <c r="C19" s="264" t="s">
        <v>56</v>
      </c>
      <c r="D19" s="257"/>
      <c r="E19" s="257"/>
      <c r="F19" s="255"/>
      <c r="G19" s="288"/>
      <c r="I19" s="120"/>
      <c r="J19" s="135"/>
      <c r="K19" s="18"/>
      <c r="L19" s="736" t="str">
        <f t="array" ref="L19">IF(SUM(ABS(M19:Y19))&gt;0,IF(OR($M$8:$Y$8=M19:Y19),"Hide","Show"),"")</f>
        <v/>
      </c>
    </row>
    <row r="20" spans="2:12" x14ac:dyDescent="0.4">
      <c r="B20" s="263"/>
      <c r="C20" s="264" t="s">
        <v>346</v>
      </c>
      <c r="D20" s="257"/>
      <c r="E20" s="258"/>
      <c r="F20" s="259"/>
      <c r="G20" s="288"/>
      <c r="I20" s="120"/>
      <c r="J20" s="135"/>
      <c r="K20" s="18"/>
      <c r="L20" s="736" t="str">
        <f t="array" ref="L20">IF(SUM(ABS(M20:Y20))&gt;0,IF(OR($M$8:$Y$8=M20:Y20),"Hide","Show"),"")</f>
        <v/>
      </c>
    </row>
    <row r="21" spans="2:12" ht="16" thickBot="1" x14ac:dyDescent="0.45">
      <c r="B21" s="263"/>
      <c r="C21" s="266" t="s">
        <v>352</v>
      </c>
      <c r="D21" s="260"/>
      <c r="E21" s="261"/>
      <c r="F21" s="262"/>
      <c r="G21" s="288"/>
      <c r="I21" s="120"/>
      <c r="J21" s="135"/>
      <c r="K21" s="18"/>
      <c r="L21" s="736" t="str">
        <f t="array" ref="L21">IF(SUM(ABS(M21:Y21))&gt;0,IF(OR($M$8:$Y$8=M21:Y21),"Hide","Show"),"")</f>
        <v/>
      </c>
    </row>
    <row r="22" spans="2:12" ht="16" thickBot="1" x14ac:dyDescent="0.45">
      <c r="B22" s="263"/>
      <c r="C22" s="279"/>
      <c r="D22" s="258"/>
      <c r="E22" s="258"/>
      <c r="F22" s="258"/>
      <c r="G22" s="293"/>
      <c r="I22" s="120"/>
      <c r="J22" s="135"/>
      <c r="K22" s="18"/>
      <c r="L22" s="736" t="str">
        <f t="array" ref="L22">IF(SUM(ABS(M22:Y22))&gt;0,IF(OR($M$8:$Y$8=M22:Y22),"Hide","Show"),"")</f>
        <v/>
      </c>
    </row>
    <row r="23" spans="2:12" ht="16" thickBot="1" x14ac:dyDescent="0.45">
      <c r="B23" s="263"/>
      <c r="C23" s="1118" t="s">
        <v>57</v>
      </c>
      <c r="D23" s="1119"/>
      <c r="E23" s="1119"/>
      <c r="F23" s="1120"/>
      <c r="G23" s="288"/>
      <c r="I23" s="120"/>
      <c r="J23" s="135"/>
      <c r="K23" s="18"/>
      <c r="L23" s="736" t="str">
        <f t="array" ref="L23">IF(SUM(ABS(M23:Y23))&gt;0,IF(OR($M$8:$Y$8=M23:Y23),"Hide","Show"),"")</f>
        <v/>
      </c>
    </row>
    <row r="24" spans="2:12" x14ac:dyDescent="0.4">
      <c r="B24" s="263"/>
      <c r="C24" s="294"/>
      <c r="D24" s="1165" t="s">
        <v>45</v>
      </c>
      <c r="E24" s="1166"/>
      <c r="F24" s="1167"/>
      <c r="G24" s="288"/>
      <c r="I24" s="120"/>
      <c r="J24" s="135"/>
      <c r="K24" s="18"/>
      <c r="L24" s="736" t="str">
        <f t="array" ref="L24">IF(SUM(ABS(M24:Y24))&gt;0,IF(OR($M$8:$Y$8=M24:Y24),"Hide","Show"),"")</f>
        <v/>
      </c>
    </row>
    <row r="25" spans="2:12" x14ac:dyDescent="0.4">
      <c r="B25" s="268"/>
      <c r="C25" s="280"/>
      <c r="D25" s="269" t="s">
        <v>52</v>
      </c>
      <c r="E25" s="269" t="s">
        <v>53</v>
      </c>
      <c r="F25" s="270" t="s">
        <v>54</v>
      </c>
      <c r="G25" s="288"/>
      <c r="I25" s="120"/>
      <c r="J25" s="135"/>
      <c r="K25" s="18"/>
      <c r="L25" s="736" t="str">
        <f t="array" ref="L25">IF(SUM(ABS(M25:Y25))&gt;0,IF(OR($M$8:$Y$8=M25:Y25),"Hide","Show"),"")</f>
        <v/>
      </c>
    </row>
    <row r="26" spans="2:12" x14ac:dyDescent="0.4">
      <c r="B26" s="263"/>
      <c r="C26" s="264" t="s">
        <v>58</v>
      </c>
      <c r="D26" s="257"/>
      <c r="E26" s="257"/>
      <c r="F26" s="255"/>
      <c r="G26" s="288"/>
      <c r="I26" s="120"/>
      <c r="J26" s="135"/>
      <c r="K26" s="18"/>
      <c r="L26" s="736" t="str">
        <f t="array" ref="L26">IF(SUM(ABS(M26:Y26))&gt;0,IF(OR($M$8:$Y$8=M26:Y26),"Hide","Show"),"")</f>
        <v/>
      </c>
    </row>
    <row r="27" spans="2:12" x14ac:dyDescent="0.4">
      <c r="B27" s="263"/>
      <c r="C27" s="264" t="s">
        <v>468</v>
      </c>
      <c r="D27" s="257"/>
      <c r="E27" s="257"/>
      <c r="F27" s="255"/>
      <c r="G27" s="288"/>
      <c r="I27" s="120"/>
      <c r="J27" s="135"/>
      <c r="K27" s="18"/>
      <c r="L27" s="736" t="str">
        <f t="array" ref="L27">IF(SUM(ABS(M27:Y27))&gt;0,IF(OR($M$8:$Y$8=M27:Y27),"Hide","Show"),"")</f>
        <v/>
      </c>
    </row>
    <row r="28" spans="2:12" x14ac:dyDescent="0.4">
      <c r="B28" s="263"/>
      <c r="C28" s="264" t="s">
        <v>469</v>
      </c>
      <c r="D28" s="257"/>
      <c r="E28" s="257"/>
      <c r="F28" s="255"/>
      <c r="G28" s="288"/>
      <c r="I28" s="120"/>
      <c r="J28" s="135"/>
      <c r="K28" s="18"/>
      <c r="L28" s="736" t="str">
        <f t="array" ref="L28">IF(SUM(ABS(M28:Y28))&gt;0,IF(OR($M$8:$Y$8=M28:Y28),"Hide","Show"),"")</f>
        <v/>
      </c>
    </row>
    <row r="29" spans="2:12" x14ac:dyDescent="0.4">
      <c r="B29" s="263"/>
      <c r="C29" s="264" t="s">
        <v>337</v>
      </c>
      <c r="D29" s="257"/>
      <c r="E29" s="257"/>
      <c r="F29" s="255"/>
      <c r="G29" s="288"/>
      <c r="I29" s="120"/>
      <c r="J29" s="135"/>
      <c r="K29" s="18"/>
      <c r="L29" s="736" t="str">
        <f t="array" ref="L29">IF(SUM(ABS(M29:Y29))&gt;0,IF(OR($M$8:$Y$8=M29:Y29),"Hide","Show"),"")</f>
        <v/>
      </c>
    </row>
    <row r="30" spans="2:12" ht="16" thickBot="1" x14ac:dyDescent="0.45">
      <c r="B30" s="263"/>
      <c r="C30" s="266" t="s">
        <v>339</v>
      </c>
      <c r="D30" s="260"/>
      <c r="E30" s="260"/>
      <c r="F30" s="256"/>
      <c r="G30" s="288"/>
      <c r="I30" s="120"/>
      <c r="J30" s="135"/>
      <c r="K30" s="18"/>
      <c r="L30" s="736" t="str">
        <f t="array" ref="L30">IF(SUM(ABS(M30:Y30))&gt;0,IF(OR($M$8:$Y$8=M30:Y30),"Hide","Show"),"")</f>
        <v/>
      </c>
    </row>
    <row r="31" spans="2:12" ht="16" thickBot="1" x14ac:dyDescent="0.45">
      <c r="B31" s="263"/>
      <c r="C31" s="258"/>
      <c r="D31" s="258"/>
      <c r="E31" s="258"/>
      <c r="F31" s="258"/>
      <c r="G31" s="293"/>
      <c r="I31" s="120"/>
      <c r="J31" s="135"/>
      <c r="K31" s="18"/>
      <c r="L31" s="736" t="str">
        <f t="array" ref="L31">IF(SUM(ABS(M31:Y31))&gt;0,IF(OR($M$8:$Y$8=M31:Y31),"Hide","Show"),"")</f>
        <v/>
      </c>
    </row>
    <row r="32" spans="2:12" ht="16" thickBot="1" x14ac:dyDescent="0.45">
      <c r="B32" s="263"/>
      <c r="C32" s="1118" t="s">
        <v>59</v>
      </c>
      <c r="D32" s="1119"/>
      <c r="E32" s="1119"/>
      <c r="F32" s="1120"/>
      <c r="G32" s="288"/>
      <c r="I32" s="120"/>
      <c r="J32" s="135"/>
      <c r="K32" s="18"/>
      <c r="L32" s="736" t="str">
        <f t="array" ref="L32">IF(SUM(ABS(M32:Y32))&gt;0,IF(OR($M$8:$Y$8=M32:Y32),"Hide","Show"),"")</f>
        <v/>
      </c>
    </row>
    <row r="33" spans="2:12" x14ac:dyDescent="0.4">
      <c r="B33" s="263"/>
      <c r="C33" s="267"/>
      <c r="D33" s="1165" t="s">
        <v>45</v>
      </c>
      <c r="E33" s="1166"/>
      <c r="F33" s="1167"/>
      <c r="G33" s="288"/>
      <c r="I33" s="120"/>
      <c r="J33" s="135"/>
      <c r="K33" s="18"/>
      <c r="L33" s="736" t="str">
        <f t="array" ref="L33">IF(SUM(ABS(M33:Y33))&gt;0,IF(OR($M$8:$Y$8=M33:Y33),"Hide","Show"),"")</f>
        <v/>
      </c>
    </row>
    <row r="34" spans="2:12" x14ac:dyDescent="0.4">
      <c r="B34" s="268"/>
      <c r="C34" s="263"/>
      <c r="D34" s="269" t="s">
        <v>52</v>
      </c>
      <c r="E34" s="269" t="s">
        <v>53</v>
      </c>
      <c r="F34" s="270" t="s">
        <v>54</v>
      </c>
      <c r="G34" s="288"/>
      <c r="I34" s="120"/>
      <c r="J34" s="135"/>
      <c r="K34" s="18"/>
      <c r="L34" s="736" t="str">
        <f t="array" ref="L34">IF(SUM(ABS(M34:Y34))&gt;0,IF(OR($M$8:$Y$8=M34:Y34),"Hide","Show"),"")</f>
        <v/>
      </c>
    </row>
    <row r="35" spans="2:12" x14ac:dyDescent="0.4">
      <c r="B35" s="263"/>
      <c r="C35" s="264" t="s">
        <v>60</v>
      </c>
      <c r="D35" s="257"/>
      <c r="E35" s="257"/>
      <c r="F35" s="255"/>
      <c r="G35" s="288"/>
      <c r="I35" s="120"/>
      <c r="J35" s="135"/>
      <c r="K35" s="18"/>
      <c r="L35" s="736" t="str">
        <f t="array" ref="L35">IF(SUM(ABS(M35:Y35))&gt;0,IF(OR($M$8:$Y$8=M35:Y35),"Hide","Show"),"")</f>
        <v/>
      </c>
    </row>
    <row r="36" spans="2:12" x14ac:dyDescent="0.4">
      <c r="B36" s="263"/>
      <c r="C36" s="264" t="s">
        <v>61</v>
      </c>
      <c r="D36" s="257"/>
      <c r="E36" s="257"/>
      <c r="F36" s="255"/>
      <c r="G36" s="288"/>
      <c r="I36" s="120"/>
      <c r="J36" s="135"/>
      <c r="K36" s="18"/>
      <c r="L36" s="736" t="str">
        <f t="array" ref="L36">IF(SUM(ABS(M36:Y36))&gt;0,IF(OR($M$8:$Y$8=M36:Y36),"Hide","Show"),"")</f>
        <v/>
      </c>
    </row>
    <row r="37" spans="2:12" x14ac:dyDescent="0.4">
      <c r="B37" s="263"/>
      <c r="C37" s="264" t="s">
        <v>62</v>
      </c>
      <c r="D37" s="257"/>
      <c r="E37" s="257"/>
      <c r="F37" s="255"/>
      <c r="G37" s="288"/>
      <c r="I37" s="120"/>
      <c r="J37" s="135"/>
      <c r="K37" s="18"/>
      <c r="L37" s="736" t="str">
        <f t="array" ref="L37">IF(SUM(ABS(M37:Y37))&gt;0,IF(OR($M$8:$Y$8=M37:Y37),"Hide","Show"),"")</f>
        <v/>
      </c>
    </row>
    <row r="38" spans="2:12" x14ac:dyDescent="0.4">
      <c r="B38" s="263"/>
      <c r="C38" s="264" t="s">
        <v>63</v>
      </c>
      <c r="D38" s="257"/>
      <c r="E38" s="257"/>
      <c r="F38" s="255"/>
      <c r="G38" s="288"/>
      <c r="I38" s="120"/>
      <c r="J38" s="135"/>
      <c r="K38" s="18"/>
      <c r="L38" s="736" t="str">
        <f t="array" ref="L38">IF(SUM(ABS(M38:Y38))&gt;0,IF(OR($M$8:$Y$8=M38:Y38),"Hide","Show"),"")</f>
        <v/>
      </c>
    </row>
    <row r="39" spans="2:12" x14ac:dyDescent="0.4">
      <c r="B39" s="263"/>
      <c r="C39" s="264" t="s">
        <v>64</v>
      </c>
      <c r="D39" s="257"/>
      <c r="E39" s="257"/>
      <c r="F39" s="255"/>
      <c r="G39" s="288"/>
      <c r="I39" s="120"/>
      <c r="J39" s="135"/>
      <c r="K39" s="18"/>
      <c r="L39" s="736" t="str">
        <f t="array" ref="L39">IF(SUM(ABS(M39:Y39))&gt;0,IF(OR($M$8:$Y$8=M39:Y39),"Hide","Show"),"")</f>
        <v/>
      </c>
    </row>
    <row r="40" spans="2:12" x14ac:dyDescent="0.4">
      <c r="B40" s="263"/>
      <c r="C40" s="264" t="s">
        <v>65</v>
      </c>
      <c r="D40" s="257"/>
      <c r="E40" s="257"/>
      <c r="F40" s="255"/>
      <c r="G40" s="288"/>
      <c r="I40" s="120"/>
      <c r="J40" s="135"/>
      <c r="K40" s="18"/>
      <c r="L40" s="736" t="str">
        <f t="array" ref="L40">IF(SUM(ABS(M40:Y40))&gt;0,IF(OR($M$8:$Y$8=M40:Y40),"Hide","Show"),"")</f>
        <v/>
      </c>
    </row>
    <row r="41" spans="2:12" x14ac:dyDescent="0.4">
      <c r="B41" s="263"/>
      <c r="C41" s="264" t="s">
        <v>66</v>
      </c>
      <c r="D41" s="257"/>
      <c r="E41" s="257"/>
      <c r="F41" s="255"/>
      <c r="G41" s="288"/>
      <c r="I41" s="120"/>
      <c r="J41" s="135"/>
      <c r="K41" s="18"/>
      <c r="L41" s="736" t="str">
        <f t="array" ref="L41">IF(SUM(ABS(M41:Y41))&gt;0,IF(OR($M$8:$Y$8=M41:Y41),"Hide","Show"),"")</f>
        <v/>
      </c>
    </row>
    <row r="42" spans="2:12" x14ac:dyDescent="0.4">
      <c r="B42" s="263"/>
      <c r="C42" s="264" t="s">
        <v>67</v>
      </c>
      <c r="D42" s="257"/>
      <c r="E42" s="257"/>
      <c r="F42" s="255"/>
      <c r="G42" s="288"/>
      <c r="I42" s="120"/>
      <c r="J42" s="135"/>
      <c r="K42" s="18"/>
      <c r="L42" s="736" t="str">
        <f t="array" ref="L42">IF(SUM(ABS(M42:Y42))&gt;0,IF(OR($M$8:$Y$8=M42:Y42),"Hide","Show"),"")</f>
        <v/>
      </c>
    </row>
    <row r="43" spans="2:12" x14ac:dyDescent="0.4">
      <c r="B43" s="263"/>
      <c r="C43" s="264" t="s">
        <v>68</v>
      </c>
      <c r="D43" s="257"/>
      <c r="E43" s="257"/>
      <c r="F43" s="255"/>
      <c r="G43" s="288"/>
      <c r="I43" s="120"/>
      <c r="J43" s="135"/>
      <c r="K43" s="18"/>
      <c r="L43" s="736" t="str">
        <f t="array" ref="L43">IF(SUM(ABS(M43:Y43))&gt;0,IF(OR($M$8:$Y$8=M43:Y43),"Hide","Show"),"")</f>
        <v/>
      </c>
    </row>
    <row r="44" spans="2:12" x14ac:dyDescent="0.4">
      <c r="B44" s="263"/>
      <c r="C44" s="264" t="s">
        <v>69</v>
      </c>
      <c r="D44" s="257"/>
      <c r="E44" s="257"/>
      <c r="F44" s="255"/>
      <c r="G44" s="288"/>
      <c r="I44" s="120"/>
      <c r="J44" s="135"/>
      <c r="K44" s="18"/>
      <c r="L44" s="736" t="str">
        <f t="array" ref="L44">IF(SUM(ABS(M44:Y44))&gt;0,IF(OR($M$8:$Y$8=M44:Y44),"Hide","Show"),"")</f>
        <v/>
      </c>
    </row>
    <row r="45" spans="2:12" ht="16" thickBot="1" x14ac:dyDescent="0.45">
      <c r="B45" s="263"/>
      <c r="C45" s="266" t="s">
        <v>70</v>
      </c>
      <c r="D45" s="260"/>
      <c r="E45" s="260"/>
      <c r="F45" s="256"/>
      <c r="G45" s="288"/>
      <c r="I45" s="120"/>
      <c r="J45" s="135"/>
      <c r="K45" s="18"/>
      <c r="L45" s="736" t="str">
        <f t="array" ref="L45">IF(SUM(ABS(M45:Y45))&gt;0,IF(OR($M$8:$Y$8=M45:Y45),"Hide","Show"),"")</f>
        <v/>
      </c>
    </row>
    <row r="46" spans="2:12" ht="16" thickBot="1" x14ac:dyDescent="0.45">
      <c r="B46" s="263"/>
      <c r="C46" s="258"/>
      <c r="D46" s="258"/>
      <c r="E46" s="258"/>
      <c r="F46" s="258"/>
      <c r="G46" s="293"/>
      <c r="I46" s="120"/>
      <c r="J46" s="135"/>
      <c r="K46" s="18"/>
      <c r="L46" s="736" t="str">
        <f t="array" ref="L46">IF(SUM(ABS(M46:Y46))&gt;0,IF(OR($M$8:$Y$8=M46:Y46),"Hide","Show"),"")</f>
        <v/>
      </c>
    </row>
    <row r="47" spans="2:12" ht="16" thickBot="1" x14ac:dyDescent="0.45">
      <c r="B47" s="263"/>
      <c r="C47" s="1118" t="s">
        <v>71</v>
      </c>
      <c r="D47" s="1119"/>
      <c r="E47" s="1119"/>
      <c r="F47" s="1120"/>
      <c r="G47" s="288"/>
      <c r="I47" s="120"/>
      <c r="J47" s="135"/>
      <c r="K47" s="18"/>
      <c r="L47" s="736" t="str">
        <f t="array" ref="L47">IF(SUM(ABS(M47:Y47))&gt;0,IF(OR($M$8:$Y$8=M47:Y47),"Hide","Show"),"")</f>
        <v/>
      </c>
    </row>
    <row r="48" spans="2:12" x14ac:dyDescent="0.4">
      <c r="B48" s="263"/>
      <c r="C48" s="267"/>
      <c r="D48" s="1165" t="s">
        <v>45</v>
      </c>
      <c r="E48" s="1166"/>
      <c r="F48" s="1167"/>
      <c r="G48" s="288"/>
      <c r="I48" s="120"/>
      <c r="J48" s="135"/>
      <c r="K48" s="18"/>
      <c r="L48" s="736" t="str">
        <f t="array" ref="L48">IF(SUM(ABS(M48:Y48))&gt;0,IF(OR($M$8:$Y$8=M48:Y48),"Hide","Show"),"")</f>
        <v/>
      </c>
    </row>
    <row r="49" spans="2:12" x14ac:dyDescent="0.4">
      <c r="B49" s="268"/>
      <c r="C49" s="263"/>
      <c r="D49" s="269" t="s">
        <v>52</v>
      </c>
      <c r="E49" s="269" t="s">
        <v>53</v>
      </c>
      <c r="F49" s="270" t="s">
        <v>54</v>
      </c>
      <c r="G49" s="288"/>
      <c r="I49" s="120"/>
      <c r="J49" s="135"/>
      <c r="K49" s="18"/>
      <c r="L49" s="736" t="str">
        <f t="array" ref="L49">IF(SUM(ABS(M49:Y49))&gt;0,IF(OR($M$8:$Y$8=M49:Y49),"Hide","Show"),"")</f>
        <v/>
      </c>
    </row>
    <row r="50" spans="2:12" x14ac:dyDescent="0.4">
      <c r="B50" s="263"/>
      <c r="C50" s="264" t="s">
        <v>251</v>
      </c>
      <c r="D50" s="257"/>
      <c r="E50" s="257"/>
      <c r="F50" s="255"/>
      <c r="G50" s="288"/>
      <c r="I50" s="120"/>
      <c r="J50" s="135"/>
      <c r="K50" s="18"/>
      <c r="L50" s="736" t="str">
        <f t="array" ref="L50">IF(SUM(ABS(M50:Y50))&gt;0,IF(OR($M$8:$Y$8=M50:Y50),"Hide","Show"),"")</f>
        <v/>
      </c>
    </row>
    <row r="51" spans="2:12" x14ac:dyDescent="0.4">
      <c r="B51" s="263"/>
      <c r="C51" s="264" t="s">
        <v>252</v>
      </c>
      <c r="D51" s="257"/>
      <c r="E51" s="257"/>
      <c r="F51" s="255"/>
      <c r="G51" s="288"/>
      <c r="I51" s="120"/>
      <c r="J51" s="135"/>
      <c r="K51" s="18"/>
      <c r="L51" s="736" t="str">
        <f t="array" ref="L51">IF(SUM(ABS(M51:Y51))&gt;0,IF(OR($M$8:$Y$8=M51:Y51),"Hide","Show"),"")</f>
        <v/>
      </c>
    </row>
    <row r="52" spans="2:12" x14ac:dyDescent="0.4">
      <c r="B52" s="263"/>
      <c r="C52" s="264" t="s">
        <v>74</v>
      </c>
      <c r="D52" s="257"/>
      <c r="E52" s="257"/>
      <c r="F52" s="255"/>
      <c r="G52" s="288"/>
      <c r="I52" s="120"/>
      <c r="J52" s="135"/>
      <c r="K52" s="18"/>
      <c r="L52" s="736" t="str">
        <f t="array" ref="L52">IF(SUM(ABS(M52:Y52))&gt;0,IF(OR($M$8:$Y$8=M52:Y52),"Hide","Show"),"")</f>
        <v/>
      </c>
    </row>
    <row r="53" spans="2:12" x14ac:dyDescent="0.4">
      <c r="B53" s="263"/>
      <c r="C53" s="264" t="s">
        <v>75</v>
      </c>
      <c r="D53" s="257"/>
      <c r="E53" s="257"/>
      <c r="F53" s="255"/>
      <c r="G53" s="288"/>
      <c r="I53" s="120"/>
      <c r="J53" s="135"/>
      <c r="K53" s="18"/>
      <c r="L53" s="736" t="str">
        <f t="array" ref="L53">IF(SUM(ABS(M53:Y53))&gt;0,IF(OR($M$8:$Y$8=M53:Y53),"Hide","Show"),"")</f>
        <v/>
      </c>
    </row>
    <row r="54" spans="2:12" ht="16" thickBot="1" x14ac:dyDescent="0.45">
      <c r="B54" s="263"/>
      <c r="C54" s="272" t="s">
        <v>340</v>
      </c>
      <c r="D54" s="260"/>
      <c r="E54" s="260"/>
      <c r="F54" s="256"/>
      <c r="G54" s="288"/>
      <c r="K54" s="18"/>
      <c r="L54" s="736" t="str">
        <f t="array" ref="L54">IF(SUM(ABS(M54:Y54))&gt;0,IF(OR($M$8:$Y$8=M54:Y54),"Hide","Show"),"")</f>
        <v/>
      </c>
    </row>
    <row r="55" spans="2:12" ht="16" thickBot="1" x14ac:dyDescent="0.45">
      <c r="B55" s="263"/>
      <c r="C55" s="258"/>
      <c r="D55" s="258"/>
      <c r="E55" s="258"/>
      <c r="F55" s="258"/>
      <c r="G55" s="293"/>
      <c r="I55" s="120"/>
      <c r="J55" s="135"/>
      <c r="K55" s="18"/>
      <c r="L55" s="736" t="str">
        <f t="array" ref="L55">IF(SUM(ABS(M55:Y55))&gt;0,IF(OR($M$8:$Y$8=M55:Y55),"Hide","Show"),"")</f>
        <v/>
      </c>
    </row>
    <row r="56" spans="2:12" ht="16" thickBot="1" x14ac:dyDescent="0.45">
      <c r="B56" s="263"/>
      <c r="C56" s="1118" t="s">
        <v>76</v>
      </c>
      <c r="D56" s="1119"/>
      <c r="E56" s="1119"/>
      <c r="F56" s="1120"/>
      <c r="G56" s="288"/>
      <c r="I56" s="120"/>
      <c r="J56" s="135"/>
      <c r="K56" s="18"/>
      <c r="L56" s="736" t="str">
        <f t="array" ref="L56">IF(SUM(ABS(M56:Y56))&gt;0,IF(OR($M$8:$Y$8=M56:Y56),"Hide","Show"),"")</f>
        <v/>
      </c>
    </row>
    <row r="57" spans="2:12" x14ac:dyDescent="0.4">
      <c r="B57" s="263"/>
      <c r="C57" s="267"/>
      <c r="D57" s="1165" t="s">
        <v>45</v>
      </c>
      <c r="E57" s="1166"/>
      <c r="F57" s="1167"/>
      <c r="G57" s="288"/>
      <c r="I57" s="120"/>
      <c r="J57" s="135"/>
      <c r="K57" s="18"/>
      <c r="L57" s="736" t="str">
        <f t="array" ref="L57">IF(SUM(ABS(M57:Y57))&gt;0,IF(OR($M$8:$Y$8=M57:Y57),"Hide","Show"),"")</f>
        <v/>
      </c>
    </row>
    <row r="58" spans="2:12" x14ac:dyDescent="0.4">
      <c r="B58" s="273"/>
      <c r="C58" s="263"/>
      <c r="D58" s="269" t="s">
        <v>52</v>
      </c>
      <c r="E58" s="269" t="s">
        <v>53</v>
      </c>
      <c r="F58" s="270" t="s">
        <v>54</v>
      </c>
      <c r="G58" s="288"/>
      <c r="I58" s="120"/>
      <c r="J58" s="135"/>
      <c r="K58" s="18"/>
      <c r="L58" s="736" t="str">
        <f t="array" ref="L58">IF(SUM(ABS(M58:Y58))&gt;0,IF(OR($M$8:$Y$8=M58:Y58),"Hide","Show"),"")</f>
        <v/>
      </c>
    </row>
    <row r="59" spans="2:12" x14ac:dyDescent="0.4">
      <c r="B59" s="263"/>
      <c r="C59" s="264" t="s">
        <v>77</v>
      </c>
      <c r="D59" s="257"/>
      <c r="E59" s="257"/>
      <c r="F59" s="255"/>
      <c r="G59" s="288"/>
      <c r="I59" s="120"/>
      <c r="J59" s="135"/>
      <c r="K59" s="18"/>
      <c r="L59" s="736" t="str">
        <f t="array" ref="L59">IF(SUM(ABS(M59:Y59))&gt;0,IF(OR($M$8:$Y$8=M59:Y59),"Hide","Show"),"")</f>
        <v/>
      </c>
    </row>
    <row r="60" spans="2:12" x14ac:dyDescent="0.4">
      <c r="B60" s="263"/>
      <c r="C60" s="264" t="s">
        <v>78</v>
      </c>
      <c r="D60" s="257"/>
      <c r="E60" s="257"/>
      <c r="F60" s="255"/>
      <c r="G60" s="288"/>
      <c r="I60" s="120"/>
      <c r="J60" s="135"/>
      <c r="K60" s="18"/>
      <c r="L60" s="736" t="str">
        <f t="array" ref="L60">IF(SUM(ABS(M60:Y60))&gt;0,IF(OR($M$8:$Y$8=M60:Y60),"Hide","Show"),"")</f>
        <v/>
      </c>
    </row>
    <row r="61" spans="2:12" x14ac:dyDescent="0.4">
      <c r="B61" s="263"/>
      <c r="C61" s="264" t="s">
        <v>79</v>
      </c>
      <c r="D61" s="257"/>
      <c r="E61" s="257"/>
      <c r="F61" s="255"/>
      <c r="G61" s="288"/>
      <c r="I61" s="120"/>
      <c r="J61" s="135"/>
      <c r="K61" s="18"/>
      <c r="L61" s="736" t="str">
        <f t="array" ref="L61">IF(SUM(ABS(M61:Y61))&gt;0,IF(OR($M$8:$Y$8=M61:Y61),"Hide","Show"),"")</f>
        <v/>
      </c>
    </row>
    <row r="62" spans="2:12" x14ac:dyDescent="0.4">
      <c r="B62" s="263"/>
      <c r="C62" s="264" t="s">
        <v>80</v>
      </c>
      <c r="D62" s="257"/>
      <c r="E62" s="257"/>
      <c r="F62" s="255"/>
      <c r="G62" s="288"/>
      <c r="I62" s="120"/>
      <c r="J62" s="135"/>
      <c r="K62" s="18"/>
      <c r="L62" s="736" t="str">
        <f t="array" ref="L62">IF(SUM(ABS(M62:Y62))&gt;0,IF(OR($M$8:$Y$8=M62:Y62),"Hide","Show"),"")</f>
        <v/>
      </c>
    </row>
    <row r="63" spans="2:12" x14ac:dyDescent="0.4">
      <c r="B63" s="263"/>
      <c r="C63" s="264" t="s">
        <v>81</v>
      </c>
      <c r="D63" s="257"/>
      <c r="E63" s="257"/>
      <c r="F63" s="255"/>
      <c r="G63" s="288"/>
      <c r="I63" s="120"/>
      <c r="J63" s="135"/>
      <c r="K63" s="18"/>
      <c r="L63" s="736" t="str">
        <f t="array" ref="L63">IF(SUM(ABS(M63:Y63))&gt;0,IF(OR($M$8:$Y$8=M63:Y63),"Hide","Show"),"")</f>
        <v/>
      </c>
    </row>
    <row r="64" spans="2:12" x14ac:dyDescent="0.4">
      <c r="B64" s="263"/>
      <c r="C64" s="264" t="s">
        <v>82</v>
      </c>
      <c r="D64" s="257"/>
      <c r="E64" s="257"/>
      <c r="F64" s="255"/>
      <c r="G64" s="288"/>
      <c r="I64" s="120"/>
      <c r="J64" s="135"/>
      <c r="K64" s="18"/>
      <c r="L64" s="736" t="str">
        <f t="array" ref="L64">IF(SUM(ABS(M64:Y64))&gt;0,IF(OR($M$8:$Y$8=M64:Y64),"Hide","Show"),"")</f>
        <v/>
      </c>
    </row>
    <row r="65" spans="1:90" x14ac:dyDescent="0.4">
      <c r="B65" s="263"/>
      <c r="C65" s="264" t="s">
        <v>83</v>
      </c>
      <c r="D65" s="257"/>
      <c r="E65" s="257"/>
      <c r="F65" s="255"/>
      <c r="G65" s="288"/>
      <c r="I65" s="120"/>
      <c r="J65" s="135"/>
      <c r="K65" s="18"/>
      <c r="L65" s="736" t="str">
        <f t="array" ref="L65">IF(SUM(ABS(M65:Y65))&gt;0,IF(OR($M$8:$Y$8=M65:Y65),"Hide","Show"),"")</f>
        <v/>
      </c>
    </row>
    <row r="66" spans="1:90" ht="16" thickBot="1" x14ac:dyDescent="0.45">
      <c r="B66" s="263"/>
      <c r="C66" s="266" t="s">
        <v>84</v>
      </c>
      <c r="D66" s="260"/>
      <c r="E66" s="260"/>
      <c r="F66" s="256"/>
      <c r="G66" s="288"/>
      <c r="I66" s="120"/>
      <c r="J66" s="135"/>
      <c r="K66" s="18"/>
      <c r="L66" s="736" t="str">
        <f t="array" ref="L66">IF(SUM(ABS(M66:Y66))&gt;0,IF(OR($M$8:$Y$8=M66:Y66),"Hide","Show"),"")</f>
        <v/>
      </c>
    </row>
    <row r="67" spans="1:90" ht="16" thickBot="1" x14ac:dyDescent="0.45">
      <c r="B67" s="263"/>
      <c r="C67" s="258"/>
      <c r="D67" s="258"/>
      <c r="E67" s="258"/>
      <c r="F67" s="258"/>
      <c r="G67" s="293"/>
      <c r="I67" s="120"/>
      <c r="J67" s="135"/>
      <c r="K67" s="18"/>
      <c r="L67" s="736" t="str">
        <f t="array" ref="L67">IF(SUM(ABS(M67:Y67))&gt;0,IF(OR($M$8:$Y$8=M67:Y67),"Hide","Show"),"")</f>
        <v/>
      </c>
    </row>
    <row r="68" spans="1:90" ht="16" thickBot="1" x14ac:dyDescent="0.45">
      <c r="B68" s="263"/>
      <c r="C68" s="1118" t="s">
        <v>185</v>
      </c>
      <c r="D68" s="1119"/>
      <c r="E68" s="1119"/>
      <c r="F68" s="1120"/>
      <c r="G68" s="288"/>
      <c r="I68" s="120"/>
      <c r="J68" s="135"/>
      <c r="K68" s="18"/>
      <c r="L68" s="736" t="str">
        <f t="array" ref="L68">IF(SUM(ABS(M68:Y68))&gt;0,IF(OR($M$8:$Y$8=M68:Y68),"Hide","Show"),"")</f>
        <v/>
      </c>
    </row>
    <row r="69" spans="1:90" x14ac:dyDescent="0.4">
      <c r="B69" s="268"/>
      <c r="C69" s="267"/>
      <c r="D69" s="1165" t="s">
        <v>45</v>
      </c>
      <c r="E69" s="1166"/>
      <c r="F69" s="1167"/>
      <c r="G69" s="293"/>
      <c r="I69" s="120"/>
      <c r="J69" s="135"/>
      <c r="K69" s="18"/>
      <c r="L69" s="736" t="str">
        <f t="array" ref="L69">IF(SUM(ABS(M69:Y69))&gt;0,IF(OR($M$8:$Y$8=M69:Y69),"Hide","Show"),"")</f>
        <v/>
      </c>
    </row>
    <row r="70" spans="1:90" x14ac:dyDescent="0.4">
      <c r="B70" s="263"/>
      <c r="C70" s="264" t="s">
        <v>184</v>
      </c>
      <c r="D70" s="1112"/>
      <c r="E70" s="1112"/>
      <c r="F70" s="1113"/>
      <c r="G70" s="293"/>
      <c r="I70" s="120"/>
      <c r="J70" s="135"/>
      <c r="K70" s="18"/>
      <c r="L70" s="736" t="str">
        <f t="array" ref="L70">IF(SUM(ABS(M70:Y70))&gt;0,IF(OR($M$8:$Y$8=M70:Y70),"Hide","Show"),"")</f>
        <v/>
      </c>
    </row>
    <row r="71" spans="1:90" x14ac:dyDescent="0.4">
      <c r="B71" s="263"/>
      <c r="C71" s="264" t="s">
        <v>183</v>
      </c>
      <c r="D71" s="1112"/>
      <c r="E71" s="1112"/>
      <c r="F71" s="1113"/>
      <c r="G71" s="293"/>
      <c r="I71" s="120"/>
      <c r="J71" s="135"/>
      <c r="K71" s="18"/>
      <c r="L71" s="736" t="str">
        <f t="array" ref="L71">IF(SUM(ABS(M71:Y71))&gt;0,IF(OR($M$8:$Y$8=M71:Y71),"Hide","Show"),"")</f>
        <v/>
      </c>
    </row>
    <row r="72" spans="1:90" x14ac:dyDescent="0.4">
      <c r="B72" s="263"/>
      <c r="C72" s="264" t="s">
        <v>253</v>
      </c>
      <c r="D72" s="1112"/>
      <c r="E72" s="1112"/>
      <c r="F72" s="1113"/>
      <c r="G72" s="293"/>
      <c r="I72" s="120"/>
      <c r="J72" s="135"/>
      <c r="K72" s="18"/>
      <c r="L72" s="736" t="str">
        <f t="array" ref="L72">IF(SUM(ABS(M72:Y72))&gt;0,IF(OR($M$8:$Y$8=M72:Y72),"Hide","Show"),"")</f>
        <v/>
      </c>
    </row>
    <row r="73" spans="1:90" ht="16" thickBot="1" x14ac:dyDescent="0.45">
      <c r="B73" s="263"/>
      <c r="C73" s="266" t="s">
        <v>87</v>
      </c>
      <c r="D73" s="1114" t="str">
        <f>IF(D70+D72=0,"",D70+D72)</f>
        <v/>
      </c>
      <c r="E73" s="1114"/>
      <c r="F73" s="1115"/>
      <c r="G73" s="293"/>
      <c r="I73" s="126"/>
      <c r="J73" s="136"/>
      <c r="K73" s="18"/>
      <c r="L73" s="736" t="str">
        <f t="array" ref="L73">IF(SUM(ABS(M73:Y73))&gt;0,IF(OR($M$8:$Y$8=M73:Y73),"Hide","Show"),"")</f>
        <v/>
      </c>
    </row>
    <row r="74" spans="1:90" ht="16" thickBot="1" x14ac:dyDescent="0.45">
      <c r="B74" s="276"/>
      <c r="C74" s="261"/>
      <c r="D74" s="261"/>
      <c r="E74" s="261"/>
      <c r="F74" s="261"/>
      <c r="G74" s="298"/>
      <c r="I74" s="127"/>
      <c r="J74" s="135"/>
      <c r="K74" s="18"/>
      <c r="L74" s="736" t="str">
        <f t="array" ref="L74">IF(SUM(ABS(M74:Y74))&gt;0,IF(OR($M$8:$Y$8=M74:Y74),"Hide","Show"),"")</f>
        <v/>
      </c>
    </row>
    <row r="75" spans="1:90" x14ac:dyDescent="0.4">
      <c r="B75" s="318"/>
      <c r="C75" s="301"/>
      <c r="D75" s="301"/>
      <c r="E75" s="301"/>
      <c r="F75" s="301"/>
      <c r="G75" s="301"/>
      <c r="H75" s="9"/>
      <c r="K75" s="18"/>
      <c r="L75" s="736" t="str">
        <f t="array" ref="L75">IF(SUM(ABS(M75:Y75))&gt;0,IF(OR($M$8:$Y$8=M75:Y75),"Hide","Show"),"")</f>
        <v/>
      </c>
    </row>
    <row r="76" spans="1:90" x14ac:dyDescent="0.4">
      <c r="B76" s="258"/>
      <c r="C76" s="258"/>
      <c r="D76" s="258"/>
      <c r="E76" s="258"/>
      <c r="F76" s="258"/>
      <c r="G76" s="301"/>
      <c r="I76" s="127"/>
      <c r="J76" s="135"/>
      <c r="K76" s="18"/>
      <c r="L76" s="736" t="str">
        <f t="array" ref="L76">IF(SUM(ABS(M76:Y76))&gt;0,IF(OR($M$8:$Y$8=M76:Y76),"Hide","Show"),"")</f>
        <v/>
      </c>
    </row>
    <row r="77" spans="1:90" s="17" customFormat="1" x14ac:dyDescent="0.4">
      <c r="A77" s="18"/>
      <c r="B77" s="337"/>
      <c r="C77" s="338"/>
      <c r="D77" s="338"/>
      <c r="E77" s="338"/>
      <c r="F77" s="338"/>
      <c r="G77" s="338"/>
      <c r="H77" s="141"/>
      <c r="I77" s="18"/>
      <c r="J77" s="18"/>
      <c r="K77" s="18"/>
      <c r="L77" s="736" t="str">
        <f t="array" ref="L77">IF(SUM(ABS(M77:Y77))&gt;0,IF(OR($M$8:$Y$8=M77:Y77),"Hide","Show"),"")</f>
        <v/>
      </c>
      <c r="M77" s="6"/>
      <c r="N77" s="6"/>
      <c r="O77" s="6"/>
      <c r="P77" s="6"/>
      <c r="Q77" s="6"/>
      <c r="R77" s="6"/>
      <c r="S77" s="6"/>
      <c r="T77" s="6"/>
      <c r="U77" s="6"/>
      <c r="V77" s="6"/>
      <c r="W77" s="6"/>
      <c r="X77" s="6"/>
      <c r="Y77" s="6"/>
      <c r="Z77" s="6"/>
      <c r="AA77" s="6"/>
      <c r="AB77" s="6"/>
      <c r="AC77" s="6"/>
      <c r="AD77" s="6"/>
      <c r="AE77" s="6"/>
      <c r="AF77" s="6"/>
      <c r="AG77" s="6"/>
      <c r="AH77" s="6"/>
      <c r="AI77" s="6"/>
      <c r="AJ77" s="6"/>
      <c r="AK77" s="6"/>
      <c r="AL77" s="6"/>
      <c r="AM77" s="6"/>
      <c r="AN77" s="6"/>
      <c r="AO77" s="6"/>
      <c r="AP77" s="6"/>
      <c r="AQ77" s="6"/>
      <c r="AR77" s="6"/>
      <c r="AS77" s="6"/>
      <c r="AT77" s="6"/>
      <c r="AU77" s="6"/>
      <c r="AV77" s="6"/>
      <c r="AW77" s="6"/>
      <c r="AX77" s="6"/>
      <c r="AY77" s="6"/>
      <c r="AZ77" s="6"/>
      <c r="BA77" s="6"/>
      <c r="BB77" s="6"/>
      <c r="BC77" s="6"/>
      <c r="BD77" s="6"/>
      <c r="BE77" s="6"/>
      <c r="BF77" s="6"/>
      <c r="BG77" s="6"/>
      <c r="BH77" s="6"/>
      <c r="BI77" s="6"/>
      <c r="BJ77" s="6"/>
      <c r="BK77" s="6"/>
      <c r="BL77" s="6"/>
      <c r="BM77" s="6"/>
      <c r="BN77" s="6"/>
      <c r="BO77" s="6"/>
      <c r="BP77" s="6"/>
      <c r="BQ77" s="6"/>
      <c r="BR77" s="6"/>
      <c r="BS77" s="6"/>
      <c r="BT77" s="6"/>
      <c r="BU77" s="6"/>
      <c r="BV77" s="6"/>
      <c r="BW77" s="6"/>
      <c r="BX77" s="6"/>
      <c r="BY77" s="6"/>
      <c r="BZ77" s="6"/>
      <c r="CA77" s="6"/>
      <c r="CB77" s="6"/>
      <c r="CC77" s="6"/>
      <c r="CD77" s="6"/>
      <c r="CE77" s="6"/>
      <c r="CF77" s="6"/>
      <c r="CG77" s="6"/>
      <c r="CH77" s="6"/>
      <c r="CI77" s="6"/>
      <c r="CJ77" s="6"/>
      <c r="CK77" s="6"/>
      <c r="CL77" s="6"/>
    </row>
    <row r="78" spans="1:90" x14ac:dyDescent="0.4">
      <c r="L78" s="736" t="str">
        <f t="array" ref="L78">IF(SUM(ABS(M78:Y78))&gt;0,IF(OR($M$8:$Y$8=M78:Y78),"Hide","Show"),"")</f>
        <v/>
      </c>
    </row>
    <row r="79" spans="1:90" x14ac:dyDescent="0.4">
      <c r="L79" s="736" t="str">
        <f t="array" ref="L79">IF(SUM(ABS(M79:Y79))&gt;0,IF(OR($M$8:$Y$8=M79:Y79),"Hide","Show"),"")</f>
        <v/>
      </c>
    </row>
    <row r="80" spans="1:90" x14ac:dyDescent="0.4">
      <c r="L80" s="736" t="str">
        <f t="array" ref="L80">IF(SUM(ABS(M80:Y80))&gt;0,IF(OR($M$8:$Y$8=M80:Y80),"Hide","Show"),"")</f>
        <v/>
      </c>
    </row>
    <row r="81" spans="12:12" x14ac:dyDescent="0.4">
      <c r="L81" s="736" t="str">
        <f t="array" ref="L81">IF(SUM(ABS(M81:Y81))&gt;0,IF(OR($M$8:$Y$8=M81:Y81),"Hide","Show"),"")</f>
        <v/>
      </c>
    </row>
    <row r="82" spans="12:12" x14ac:dyDescent="0.4">
      <c r="L82" s="736" t="str">
        <f t="array" ref="L82">IF(SUM(ABS(M82:Y82))&gt;0,IF(OR($M$8:$Y$8=M82:Y82),"Hide","Show"),"")</f>
        <v/>
      </c>
    </row>
    <row r="83" spans="12:12" x14ac:dyDescent="0.4">
      <c r="L83" s="736" t="str">
        <f t="array" ref="L83">IF(SUM(ABS(M83:Y83))&gt;0,IF(OR($M$8:$Y$8=M83:Y83),"Hide","Show"),"")</f>
        <v/>
      </c>
    </row>
    <row r="84" spans="12:12" x14ac:dyDescent="0.4">
      <c r="L84" s="736" t="str">
        <f t="array" ref="L84">IF(SUM(ABS(M84:Y84))&gt;0,IF(OR($M$8:$Y$8=M84:Y84),"Hide","Show"),"")</f>
        <v/>
      </c>
    </row>
    <row r="85" spans="12:12" x14ac:dyDescent="0.4">
      <c r="L85" s="736" t="str">
        <f t="array" ref="L85">IF(SUM(ABS(M85:Y85))&gt;0,IF(OR($M$8:$Y$8=M85:Y85),"Hide","Show"),"")</f>
        <v/>
      </c>
    </row>
    <row r="86" spans="12:12" x14ac:dyDescent="0.4">
      <c r="L86" s="736" t="str">
        <f t="array" ref="L86">IF(SUM(ABS(M86:Y86))&gt;0,IF(OR($M$8:$Y$8=M86:Y86),"Hide","Show"),"")</f>
        <v/>
      </c>
    </row>
    <row r="87" spans="12:12" x14ac:dyDescent="0.4">
      <c r="L87" s="736" t="str">
        <f t="array" ref="L87">IF(SUM(ABS(M87:Y87))&gt;0,IF(OR($M$8:$Y$8=M87:Y87),"Hide","Show"),"")</f>
        <v/>
      </c>
    </row>
    <row r="88" spans="12:12" x14ac:dyDescent="0.4">
      <c r="L88" s="736" t="str">
        <f t="array" ref="L88">IF(SUM(ABS(M88:Y88))&gt;0,IF(OR($M$8:$Y$8=M88:Y88),"Hide","Show"),"")</f>
        <v/>
      </c>
    </row>
    <row r="89" spans="12:12" x14ac:dyDescent="0.4">
      <c r="L89" s="736" t="str">
        <f t="array" ref="L89">IF(SUM(ABS(M89:Y89))&gt;0,IF(OR($M$8:$Y$8=M89:Y89),"Hide","Show"),"")</f>
        <v/>
      </c>
    </row>
    <row r="90" spans="12:12" x14ac:dyDescent="0.4">
      <c r="L90" s="736" t="str">
        <f t="array" ref="L90">IF(SUM(ABS(M90:Y90))&gt;0,IF(OR($M$8:$Y$8=M90:Y90),"Hide","Show"),"")</f>
        <v/>
      </c>
    </row>
    <row r="91" spans="12:12" x14ac:dyDescent="0.4">
      <c r="L91" s="736" t="str">
        <f t="array" ref="L91">IF(SUM(ABS(M91:Y91))&gt;0,IF(OR($M$8:$Y$8=M91:Y91),"Hide","Show"),"")</f>
        <v/>
      </c>
    </row>
    <row r="92" spans="12:12" x14ac:dyDescent="0.4">
      <c r="L92" s="736" t="str">
        <f t="array" ref="L92">IF(SUM(ABS(M92:Y92))&gt;0,IF(OR($M$8:$Y$8=M92:Y92),"Hide","Show"),"")</f>
        <v/>
      </c>
    </row>
    <row r="93" spans="12:12" x14ac:dyDescent="0.4">
      <c r="L93" s="736" t="str">
        <f t="array" ref="L93">IF(SUM(ABS(M93:Y93))&gt;0,IF(OR($M$8:$Y$8=M93:Y93),"Hide","Show"),"")</f>
        <v/>
      </c>
    </row>
    <row r="94" spans="12:12" x14ac:dyDescent="0.4">
      <c r="L94" s="736" t="str">
        <f t="array" ref="L94">IF(SUM(ABS(M94:Y94))&gt;0,IF(OR($M$8:$Y$8=M94:Y94),"Hide","Show"),"")</f>
        <v/>
      </c>
    </row>
    <row r="95" spans="12:12" x14ac:dyDescent="0.4">
      <c r="L95" s="736" t="str">
        <f t="array" ref="L95">IF(SUM(ABS(M95:Y95))&gt;0,IF(OR($M$8:$Y$8=M95:Y95),"Hide","Show"),"")</f>
        <v/>
      </c>
    </row>
    <row r="96" spans="12:12" x14ac:dyDescent="0.4">
      <c r="L96" s="736" t="str">
        <f t="array" ref="L96">IF(SUM(ABS(M96:Y96))&gt;0,IF(OR($M$8:$Y$8=M96:Y96),"Hide","Show"),"")</f>
        <v/>
      </c>
    </row>
    <row r="97" spans="12:12" x14ac:dyDescent="0.4">
      <c r="L97" s="736" t="str">
        <f t="array" ref="L97">IF(SUM(ABS(M97:Y97))&gt;0,IF(OR($M$8:$Y$8=M97:Y97),"Hide","Show"),"")</f>
        <v/>
      </c>
    </row>
    <row r="98" spans="12:12" x14ac:dyDescent="0.4">
      <c r="L98" s="736" t="str">
        <f t="array" ref="L98">IF(SUM(ABS(M98:Y98))&gt;0,IF(OR($M$8:$Y$8=M98:Y98),"Hide","Show"),"")</f>
        <v/>
      </c>
    </row>
    <row r="99" spans="12:12" x14ac:dyDescent="0.4">
      <c r="L99" s="736" t="str">
        <f t="array" ref="L99">IF(SUM(ABS(M99:Y99))&gt;0,IF(OR($M$8:$Y$8=M99:Y99),"Hide","Show"),"")</f>
        <v/>
      </c>
    </row>
    <row r="100" spans="12:12" x14ac:dyDescent="0.4">
      <c r="L100" s="736" t="str">
        <f t="array" ref="L100">IF(SUM(ABS(M100:Y100))&gt;0,IF(OR($M$8:$Y$8=M100:Y100),"Hide","Show"),"")</f>
        <v/>
      </c>
    </row>
    <row r="101" spans="12:12" x14ac:dyDescent="0.4">
      <c r="L101" s="736" t="str">
        <f t="array" ref="L101">IF(SUM(ABS(M101:Y101))&gt;0,IF(OR($M$8:$Y$8=M101:Y101),"Hide","Show"),"")</f>
        <v/>
      </c>
    </row>
    <row r="102" spans="12:12" x14ac:dyDescent="0.4">
      <c r="L102" s="736" t="str">
        <f t="array" ref="L102">IF(SUM(ABS(M102:Y102))&gt;0,IF(OR($M$8:$Y$8=M102:Y102),"Hide","Show"),"")</f>
        <v/>
      </c>
    </row>
    <row r="103" spans="12:12" x14ac:dyDescent="0.4">
      <c r="L103" s="736" t="str">
        <f t="array" ref="L103">IF(SUM(ABS(M103:Y103))&gt;0,IF(OR($M$8:$Y$8=M103:Y103),"Hide","Show"),"")</f>
        <v/>
      </c>
    </row>
    <row r="104" spans="12:12" x14ac:dyDescent="0.4">
      <c r="L104" s="736" t="str">
        <f t="array" ref="L104">IF(SUM(ABS(M104:Y104))&gt;0,IF(OR($M$8:$Y$8=M104:Y104),"Hide","Show"),"")</f>
        <v/>
      </c>
    </row>
    <row r="105" spans="12:12" x14ac:dyDescent="0.4">
      <c r="L105" s="736" t="str">
        <f t="array" ref="L105">IF(SUM(ABS(M105:Y105))&gt;0,IF(OR($M$8:$Y$8=M105:Y105),"Hide","Show"),"")</f>
        <v/>
      </c>
    </row>
    <row r="106" spans="12:12" x14ac:dyDescent="0.4">
      <c r="L106" s="736" t="str">
        <f t="array" ref="L106">IF(SUM(ABS(M106:Y106))&gt;0,IF(OR($M$8:$Y$8=M106:Y106),"Hide","Show"),"")</f>
        <v/>
      </c>
    </row>
    <row r="107" spans="12:12" x14ac:dyDescent="0.4">
      <c r="L107" s="736" t="str">
        <f t="array" ref="L107">IF(SUM(ABS(M107:Y107))&gt;0,IF(OR($M$8:$Y$8=M107:Y107),"Hide","Show"),"")</f>
        <v/>
      </c>
    </row>
    <row r="108" spans="12:12" x14ac:dyDescent="0.4">
      <c r="L108" s="736" t="str">
        <f t="array" ref="L108">IF(SUM(ABS(M108:Y108))&gt;0,IF(OR($M$8:$Y$8=M108:Y108),"Hide","Show"),"")</f>
        <v/>
      </c>
    </row>
    <row r="109" spans="12:12" x14ac:dyDescent="0.4">
      <c r="L109" s="736" t="str">
        <f t="array" ref="L109">IF(SUM(ABS(M109:Y109))&gt;0,IF(OR($M$8:$Y$8=M109:Y109),"Hide","Show"),"")</f>
        <v/>
      </c>
    </row>
    <row r="110" spans="12:12" x14ac:dyDescent="0.4">
      <c r="L110" s="736" t="str">
        <f t="array" ref="L110">IF(SUM(ABS(M110:Y110))&gt;0,IF(OR($M$8:$Y$8=M110:Y110),"Hide","Show"),"")</f>
        <v/>
      </c>
    </row>
    <row r="111" spans="12:12" x14ac:dyDescent="0.4">
      <c r="L111" s="736" t="str">
        <f t="array" ref="L111">IF(SUM(ABS(M111:Y111))&gt;0,IF(OR($M$8:$Y$8=M111:Y111),"Hide","Show"),"")</f>
        <v/>
      </c>
    </row>
    <row r="112" spans="12:12" x14ac:dyDescent="0.4">
      <c r="L112" s="736" t="str">
        <f t="array" ref="L112">IF(SUM(ABS(M112:Y112))&gt;0,IF(OR($M$8:$Y$8=M112:Y112),"Hide","Show"),"")</f>
        <v/>
      </c>
    </row>
    <row r="113" spans="12:12" x14ac:dyDescent="0.4">
      <c r="L113" s="736" t="str">
        <f t="array" ref="L113">IF(SUM(ABS(M113:Y113))&gt;0,IF(OR($M$8:$Y$8=M113:Y113),"Hide","Show"),"")</f>
        <v/>
      </c>
    </row>
    <row r="114" spans="12:12" x14ac:dyDescent="0.4">
      <c r="L114" s="736" t="str">
        <f t="array" ref="L114">IF(SUM(ABS(M114:Y114))&gt;0,IF(OR($M$8:$Y$8=M114:Y114),"Hide","Show"),"")</f>
        <v/>
      </c>
    </row>
    <row r="115" spans="12:12" x14ac:dyDescent="0.4">
      <c r="L115" s="736" t="str">
        <f t="array" ref="L115">IF(SUM(ABS(M115:Y115))&gt;0,IF(OR($M$8:$Y$8=M115:Y115),"Hide","Show"),"")</f>
        <v/>
      </c>
    </row>
    <row r="116" spans="12:12" x14ac:dyDescent="0.4">
      <c r="L116" s="736" t="str">
        <f t="array" ref="L116">IF(SUM(ABS(M116:Y116))&gt;0,IF(OR($M$8:$Y$8=M116:Y116),"Hide","Show"),"")</f>
        <v/>
      </c>
    </row>
    <row r="117" spans="12:12" x14ac:dyDescent="0.4">
      <c r="L117" s="736" t="str">
        <f t="array" ref="L117">IF(SUM(ABS(M117:Y117))&gt;0,IF(OR($M$8:$Y$8=M117:Y117),"Hide","Show"),"")</f>
        <v/>
      </c>
    </row>
    <row r="118" spans="12:12" x14ac:dyDescent="0.4">
      <c r="L118" s="736" t="str">
        <f t="array" ref="L118">IF(SUM(ABS(M118:Y118))&gt;0,IF(OR($M$8:$Y$8=M118:Y118),"Hide","Show"),"")</f>
        <v/>
      </c>
    </row>
    <row r="119" spans="12:12" x14ac:dyDescent="0.4">
      <c r="L119" s="736" t="str">
        <f t="array" ref="L119">IF(SUM(ABS(M119:Y119))&gt;0,IF(OR($M$8:$Y$8=M119:Y119),"Hide","Show"),"")</f>
        <v/>
      </c>
    </row>
    <row r="120" spans="12:12" x14ac:dyDescent="0.4">
      <c r="L120" s="736" t="str">
        <f t="array" ref="L120">IF(SUM(ABS(M120:Y120))&gt;0,IF(OR($M$8:$Y$8=M120:Y120),"Hide","Show"),"")</f>
        <v/>
      </c>
    </row>
    <row r="121" spans="12:12" x14ac:dyDescent="0.4">
      <c r="L121" s="736" t="str">
        <f t="array" ref="L121">IF(SUM(ABS(M121:Y121))&gt;0,IF(OR($M$8:$Y$8=M121:Y121),"Hide","Show"),"")</f>
        <v/>
      </c>
    </row>
    <row r="122" spans="12:12" x14ac:dyDescent="0.4">
      <c r="L122" s="736" t="str">
        <f t="array" ref="L122">IF(SUM(ABS(M122:Y122))&gt;0,IF(OR($M$8:$Y$8=M122:Y122),"Hide","Show"),"")</f>
        <v/>
      </c>
    </row>
    <row r="123" spans="12:12" x14ac:dyDescent="0.4">
      <c r="L123" s="736" t="str">
        <f t="array" ref="L123">IF(SUM(ABS(M123:Y123))&gt;0,IF(OR($M$8:$Y$8=M123:Y123),"Hide","Show"),"")</f>
        <v/>
      </c>
    </row>
    <row r="124" spans="12:12" x14ac:dyDescent="0.4">
      <c r="L124" s="736" t="str">
        <f t="array" ref="L124">IF(SUM(ABS(M124:Y124))&gt;0,IF(OR($M$8:$Y$8=M124:Y124),"Hide","Show"),"")</f>
        <v/>
      </c>
    </row>
    <row r="125" spans="12:12" x14ac:dyDescent="0.4">
      <c r="L125" s="736" t="str">
        <f t="array" ref="L125">IF(SUM(ABS(M125:Y125))&gt;0,IF(OR($M$8:$Y$8=M125:Y125),"Hide","Show"),"")</f>
        <v/>
      </c>
    </row>
    <row r="126" spans="12:12" x14ac:dyDescent="0.4">
      <c r="L126" s="736" t="str">
        <f t="array" ref="L126">IF(SUM(ABS(M126:Y126))&gt;0,IF(OR($M$8:$Y$8=M126:Y126),"Hide","Show"),"")</f>
        <v/>
      </c>
    </row>
    <row r="127" spans="12:12" x14ac:dyDescent="0.4">
      <c r="L127" s="736" t="str">
        <f t="array" ref="L127">IF(SUM(ABS(M127:Y127))&gt;0,IF(OR($M$8:$Y$8=M127:Y127),"Hide","Show"),"")</f>
        <v/>
      </c>
    </row>
    <row r="128" spans="12:12" x14ac:dyDescent="0.4">
      <c r="L128" s="736" t="str">
        <f t="array" ref="L128">IF(SUM(ABS(M128:Y128))&gt;0,IF(OR($M$8:$Y$8=M128:Y128),"Hide","Show"),"")</f>
        <v/>
      </c>
    </row>
    <row r="129" spans="12:12" x14ac:dyDescent="0.4">
      <c r="L129" s="736" t="str">
        <f t="array" ref="L129">IF(SUM(ABS(M129:Y129))&gt;0,IF(OR($M$8:$Y$8=M129:Y129),"Hide","Show"),"")</f>
        <v/>
      </c>
    </row>
    <row r="130" spans="12:12" x14ac:dyDescent="0.4">
      <c r="L130" s="736" t="str">
        <f t="array" ref="L130">IF(SUM(ABS(M130:Y130))&gt;0,IF(OR($M$8:$Y$8=M130:Y130),"Hide","Show"),"")</f>
        <v/>
      </c>
    </row>
    <row r="131" spans="12:12" x14ac:dyDescent="0.4">
      <c r="L131" s="736" t="str">
        <f t="array" ref="L131">IF(SUM(ABS(M131:Y131))&gt;0,IF(OR($M$8:$Y$8=M131:Y131),"Hide","Show"),"")</f>
        <v/>
      </c>
    </row>
    <row r="132" spans="12:12" x14ac:dyDescent="0.4">
      <c r="L132" s="736" t="str">
        <f t="array" ref="L132">IF(SUM(ABS(M132:Y132))&gt;0,IF(OR($M$8:$Y$8=M132:Y132),"Hide","Show"),"")</f>
        <v/>
      </c>
    </row>
    <row r="133" spans="12:12" x14ac:dyDescent="0.4">
      <c r="L133" s="736" t="str">
        <f t="array" ref="L133">IF(SUM(ABS(M133:Y133))&gt;0,IF(OR($M$8:$Y$8=M133:Y133),"Hide","Show"),"")</f>
        <v/>
      </c>
    </row>
    <row r="134" spans="12:12" x14ac:dyDescent="0.4">
      <c r="L134" s="736" t="str">
        <f t="array" ref="L134">IF(SUM(ABS(M134:Y134))&gt;0,IF(OR($M$8:$Y$8=M134:Y134),"Hide","Show"),"")</f>
        <v/>
      </c>
    </row>
    <row r="135" spans="12:12" x14ac:dyDescent="0.4">
      <c r="L135" s="736" t="str">
        <f t="array" ref="L135">IF(SUM(ABS(M135:Y135))&gt;0,IF(OR($M$8:$Y$8=M135:Y135),"Hide","Show"),"")</f>
        <v/>
      </c>
    </row>
    <row r="136" spans="12:12" x14ac:dyDescent="0.4">
      <c r="L136" s="736" t="str">
        <f t="array" ref="L136">IF(SUM(ABS(M136:Y136))&gt;0,IF(OR($M$8:$Y$8=M136:Y136),"Hide","Show"),"")</f>
        <v/>
      </c>
    </row>
    <row r="137" spans="12:12" x14ac:dyDescent="0.4">
      <c r="L137" s="736" t="str">
        <f t="array" ref="L137">IF(SUM(ABS(M137:Y137))&gt;0,IF(OR($M$8:$Y$8=M137:Y137),"Hide","Show"),"")</f>
        <v/>
      </c>
    </row>
    <row r="138" spans="12:12" x14ac:dyDescent="0.4">
      <c r="L138" s="736" t="str">
        <f t="array" ref="L138">IF(SUM(ABS(M138:Y138))&gt;0,IF(OR($M$8:$Y$8=M138:Y138),"Hide","Show"),"")</f>
        <v/>
      </c>
    </row>
    <row r="139" spans="12:12" x14ac:dyDescent="0.4">
      <c r="L139" s="736" t="str">
        <f t="array" ref="L139">IF(SUM(ABS(M139:Y139))&gt;0,IF(OR($M$8:$Y$8=M139:Y139),"Hide","Show"),"")</f>
        <v/>
      </c>
    </row>
    <row r="140" spans="12:12" x14ac:dyDescent="0.4">
      <c r="L140" s="736" t="str">
        <f t="array" ref="L140">IF(SUM(ABS(M140:Y140))&gt;0,IF(OR($M$8:$Y$8=M140:Y140),"Hide","Show"),"")</f>
        <v/>
      </c>
    </row>
    <row r="141" spans="12:12" x14ac:dyDescent="0.4">
      <c r="L141" s="736" t="str">
        <f t="array" ref="L141">IF(SUM(ABS(M141:Y141))&gt;0,IF(OR($M$8:$Y$8=M141:Y141),"Hide","Show"),"")</f>
        <v/>
      </c>
    </row>
    <row r="142" spans="12:12" x14ac:dyDescent="0.4">
      <c r="L142" s="736" t="str">
        <f t="array" ref="L142">IF(SUM(ABS(M142:Y142))&gt;0,IF(OR($M$8:$Y$8=M142:Y142),"Hide","Show"),"")</f>
        <v/>
      </c>
    </row>
    <row r="143" spans="12:12" x14ac:dyDescent="0.4">
      <c r="L143" s="736" t="str">
        <f t="array" ref="L143">IF(SUM(ABS(M143:Y143))&gt;0,IF(OR($M$8:$Y$8=M143:Y143),"Hide","Show"),"")</f>
        <v/>
      </c>
    </row>
    <row r="144" spans="12:12" x14ac:dyDescent="0.4">
      <c r="L144" s="736" t="str">
        <f t="array" ref="L144">IF(SUM(ABS(M144:Y144))&gt;0,IF(OR($M$8:$Y$8=M144:Y144),"Hide","Show"),"")</f>
        <v/>
      </c>
    </row>
    <row r="145" spans="12:12" x14ac:dyDescent="0.4">
      <c r="L145" s="736" t="str">
        <f t="array" ref="L145">IF(SUM(ABS(M145:Y145))&gt;0,IF(OR($M$8:$Y$8=M145:Y145),"Hide","Show"),"")</f>
        <v/>
      </c>
    </row>
    <row r="146" spans="12:12" x14ac:dyDescent="0.4">
      <c r="L146" s="736" t="str">
        <f t="array" ref="L146">IF(SUM(ABS(M146:Y146))&gt;0,IF(OR($M$8:$Y$8=M146:Y146),"Hide","Show"),"")</f>
        <v/>
      </c>
    </row>
    <row r="147" spans="12:12" x14ac:dyDescent="0.4">
      <c r="L147" s="736" t="str">
        <f t="array" ref="L147">IF(SUM(ABS(M147:Y147))&gt;0,IF(OR($M$8:$Y$8=M147:Y147),"Hide","Show"),"")</f>
        <v/>
      </c>
    </row>
    <row r="148" spans="12:12" x14ac:dyDescent="0.4">
      <c r="L148" s="736" t="str">
        <f t="array" ref="L148">IF(SUM(ABS(M148:Y148))&gt;0,IF(OR($M$8:$Y$8=M148:Y148),"Hide","Show"),"")</f>
        <v/>
      </c>
    </row>
    <row r="149" spans="12:12" x14ac:dyDescent="0.4">
      <c r="L149" s="736" t="str">
        <f t="array" ref="L149">IF(SUM(ABS(M149:Y149))&gt;0,IF(OR($M$8:$Y$8=M149:Y149),"Hide","Show"),"")</f>
        <v/>
      </c>
    </row>
    <row r="150" spans="12:12" x14ac:dyDescent="0.4">
      <c r="L150" s="736" t="str">
        <f t="array" ref="L150">IF(SUM(ABS(M150:Y150))&gt;0,IF(OR($M$8:$Y$8=M150:Y150),"Hide","Show"),"")</f>
        <v/>
      </c>
    </row>
    <row r="151" spans="12:12" x14ac:dyDescent="0.4">
      <c r="L151" s="736" t="str">
        <f t="array" ref="L151">IF(SUM(ABS(M151:Y151))&gt;0,IF(OR($M$8:$Y$8=M151:Y151),"Hide","Show"),"")</f>
        <v/>
      </c>
    </row>
    <row r="152" spans="12:12" x14ac:dyDescent="0.4">
      <c r="L152" s="736" t="str">
        <f t="array" ref="L152">IF(SUM(ABS(M152:Y152))&gt;0,IF(OR($M$8:$Y$8=M152:Y152),"Hide","Show"),"")</f>
        <v/>
      </c>
    </row>
    <row r="153" spans="12:12" x14ac:dyDescent="0.4">
      <c r="L153" s="736" t="str">
        <f t="array" ref="L153">IF(SUM(ABS(M153:Y153))&gt;0,IF(OR($M$8:$Y$8=M153:Y153),"Hide","Show"),"")</f>
        <v/>
      </c>
    </row>
    <row r="154" spans="12:12" x14ac:dyDescent="0.4">
      <c r="L154" s="736" t="str">
        <f t="array" ref="L154">IF(SUM(ABS(M154:Y154))&gt;0,IF(OR($M$8:$Y$8=M154:Y154),"Hide","Show"),"")</f>
        <v/>
      </c>
    </row>
    <row r="155" spans="12:12" x14ac:dyDescent="0.4">
      <c r="L155" s="736" t="str">
        <f t="array" ref="L155">IF(SUM(ABS(M155:Y155))&gt;0,IF(OR($M$8:$Y$8=M155:Y155),"Hide","Show"),"")</f>
        <v/>
      </c>
    </row>
    <row r="156" spans="12:12" x14ac:dyDescent="0.4">
      <c r="L156" s="736" t="str">
        <f t="array" ref="L156">IF(SUM(ABS(M156:Y156))&gt;0,IF(OR($M$8:$Y$8=M156:Y156),"Hide","Show"),"")</f>
        <v/>
      </c>
    </row>
    <row r="157" spans="12:12" x14ac:dyDescent="0.4">
      <c r="L157" s="736" t="str">
        <f t="array" ref="L157">IF(SUM(ABS(M157:Y157))&gt;0,IF(OR($M$8:$Y$8=M157:Y157),"Hide","Show"),"")</f>
        <v/>
      </c>
    </row>
    <row r="158" spans="12:12" x14ac:dyDescent="0.4">
      <c r="L158" s="736" t="str">
        <f t="array" ref="L158">IF(SUM(ABS(M158:Y158))&gt;0,IF(OR($M$8:$Y$8=M158:Y158),"Hide","Show"),"")</f>
        <v/>
      </c>
    </row>
    <row r="159" spans="12:12" x14ac:dyDescent="0.4">
      <c r="L159" s="736" t="str">
        <f t="array" ref="L159">IF(SUM(ABS(M159:Y159))&gt;0,IF(OR($M$8:$Y$8=M159:Y159),"Hide","Show"),"")</f>
        <v/>
      </c>
    </row>
    <row r="160" spans="12:12" x14ac:dyDescent="0.4">
      <c r="L160" s="736" t="str">
        <f t="array" ref="L160">IF(SUM(ABS(M160:Y160))&gt;0,IF(OR($M$8:$Y$8=M160:Y160),"Hide","Show"),"")</f>
        <v/>
      </c>
    </row>
    <row r="161" spans="12:12" x14ac:dyDescent="0.4">
      <c r="L161" s="736" t="str">
        <f t="array" ref="L161">IF(SUM(ABS(M161:Y161))&gt;0,IF(OR($M$8:$Y$8=M161:Y161),"Hide","Show"),"")</f>
        <v/>
      </c>
    </row>
    <row r="162" spans="12:12" x14ac:dyDescent="0.4">
      <c r="L162" s="736" t="str">
        <f t="array" ref="L162">IF(SUM(ABS(M162:Y162))&gt;0,IF(OR($M$8:$Y$8=M162:Y162),"Hide","Show"),"")</f>
        <v/>
      </c>
    </row>
    <row r="163" spans="12:12" x14ac:dyDescent="0.4">
      <c r="L163" s="736" t="str">
        <f t="array" ref="L163">IF(SUM(ABS(M163:Y163))&gt;0,IF(OR($M$8:$Y$8=M163:Y163),"Hide","Show"),"")</f>
        <v/>
      </c>
    </row>
    <row r="164" spans="12:12" x14ac:dyDescent="0.4">
      <c r="L164" s="736" t="str">
        <f t="array" ref="L164">IF(SUM(ABS(M164:Y164))&gt;0,IF(OR($M$8:$Y$8=M164:Y164),"Hide","Show"),"")</f>
        <v/>
      </c>
    </row>
    <row r="165" spans="12:12" x14ac:dyDescent="0.4">
      <c r="L165" s="736" t="str">
        <f t="array" ref="L165">IF(SUM(ABS(M165:Y165))&gt;0,IF(OR($M$8:$Y$8=M165:Y165),"Hide","Show"),"")</f>
        <v/>
      </c>
    </row>
    <row r="166" spans="12:12" x14ac:dyDescent="0.4">
      <c r="L166" s="736" t="str">
        <f t="array" ref="L166">IF(SUM(ABS(M166:Y166))&gt;0,IF(OR($M$8:$Y$8=M166:Y166),"Hide","Show"),"")</f>
        <v/>
      </c>
    </row>
    <row r="167" spans="12:12" x14ac:dyDescent="0.4">
      <c r="L167" s="736" t="str">
        <f t="array" ref="L167">IF(SUM(ABS(M167:Y167))&gt;0,IF(OR($M$8:$Y$8=M167:Y167),"Hide","Show"),"")</f>
        <v/>
      </c>
    </row>
    <row r="168" spans="12:12" x14ac:dyDescent="0.4">
      <c r="L168" s="736" t="str">
        <f t="array" ref="L168">IF(SUM(ABS(M168:Y168))&gt;0,IF(OR($M$8:$Y$8=M168:Y168),"Hide","Show"),"")</f>
        <v/>
      </c>
    </row>
    <row r="169" spans="12:12" x14ac:dyDescent="0.4">
      <c r="L169" s="736" t="str">
        <f t="array" ref="L169">IF(SUM(ABS(M169:Y169))&gt;0,IF(OR($M$8:$Y$8=M169:Y169),"Hide","Show"),"")</f>
        <v/>
      </c>
    </row>
    <row r="170" spans="12:12" x14ac:dyDescent="0.4">
      <c r="L170" s="736" t="str">
        <f t="array" ref="L170">IF(SUM(ABS(M170:Y170))&gt;0,IF(OR($M$8:$Y$8=M170:Y170),"Hide","Show"),"")</f>
        <v/>
      </c>
    </row>
    <row r="171" spans="12:12" x14ac:dyDescent="0.4">
      <c r="L171" s="736" t="str">
        <f t="array" ref="L171">IF(SUM(ABS(M171:Y171))&gt;0,IF(OR($M$8:$Y$8=M171:Y171),"Hide","Show"),"")</f>
        <v/>
      </c>
    </row>
    <row r="172" spans="12:12" x14ac:dyDescent="0.4">
      <c r="L172" s="736" t="str">
        <f t="array" ref="L172">IF(SUM(ABS(M172:Y172))&gt;0,IF(OR($M$8:$Y$8=M172:Y172),"Hide","Show"),"")</f>
        <v/>
      </c>
    </row>
    <row r="173" spans="12:12" x14ac:dyDescent="0.4">
      <c r="L173" s="736" t="str">
        <f t="array" ref="L173">IF(SUM(ABS(M173:Y173))&gt;0,IF(OR($M$8:$Y$8=M173:Y173),"Hide","Show"),"")</f>
        <v/>
      </c>
    </row>
    <row r="174" spans="12:12" x14ac:dyDescent="0.4">
      <c r="L174" s="736" t="str">
        <f t="array" ref="L174">IF(SUM(ABS(M174:Y174))&gt;0,IF(OR($M$8:$Y$8=M174:Y174),"Hide","Show"),"")</f>
        <v/>
      </c>
    </row>
    <row r="175" spans="12:12" x14ac:dyDescent="0.4">
      <c r="L175" s="736" t="str">
        <f t="array" ref="L175">IF(SUM(ABS(M175:Y175))&gt;0,IF(OR($M$8:$Y$8=M175:Y175),"Hide","Show"),"")</f>
        <v/>
      </c>
    </row>
    <row r="176" spans="12:12" x14ac:dyDescent="0.4">
      <c r="L176" s="736" t="str">
        <f t="array" ref="L176">IF(SUM(ABS(M176:Y176))&gt;0,IF(OR($M$8:$Y$8=M176:Y176),"Hide","Show"),"")</f>
        <v/>
      </c>
    </row>
    <row r="177" spans="12:12" x14ac:dyDescent="0.4">
      <c r="L177" s="736" t="str">
        <f t="array" ref="L177">IF(SUM(ABS(M177:Y177))&gt;0,IF(OR($M$8:$Y$8=M177:Y177),"Hide","Show"),"")</f>
        <v/>
      </c>
    </row>
    <row r="178" spans="12:12" x14ac:dyDescent="0.4">
      <c r="L178" s="736" t="str">
        <f t="array" ref="L178">IF(SUM(ABS(M178:Y178))&gt;0,IF(OR($M$8:$Y$8=M178:Y178),"Hide","Show"),"")</f>
        <v/>
      </c>
    </row>
    <row r="179" spans="12:12" x14ac:dyDescent="0.4">
      <c r="L179" s="736" t="str">
        <f t="array" ref="L179">IF(SUM(ABS(M179:Y179))&gt;0,IF(OR($M$8:$Y$8=M179:Y179),"Hide","Show"),"")</f>
        <v/>
      </c>
    </row>
    <row r="180" spans="12:12" x14ac:dyDescent="0.4">
      <c r="L180" s="736" t="str">
        <f t="array" ref="L180">IF(SUM(ABS(M180:Y180))&gt;0,IF(OR($M$8:$Y$8=M180:Y180),"Hide","Show"),"")</f>
        <v/>
      </c>
    </row>
    <row r="181" spans="12:12" x14ac:dyDescent="0.4">
      <c r="L181" s="736" t="str">
        <f t="array" ref="L181">IF(SUM(ABS(M181:Y181))&gt;0,IF(OR($M$8:$Y$8=M181:Y181),"Hide","Show"),"")</f>
        <v/>
      </c>
    </row>
    <row r="182" spans="12:12" x14ac:dyDescent="0.4">
      <c r="L182" s="736" t="str">
        <f t="array" ref="L182">IF(SUM(ABS(M182:Y182))&gt;0,IF(OR($M$8:$Y$8=M182:Y182),"Hide","Show"),"")</f>
        <v/>
      </c>
    </row>
    <row r="183" spans="12:12" x14ac:dyDescent="0.4">
      <c r="L183" s="736" t="str">
        <f t="array" ref="L183">IF(SUM(ABS(M183:Y183))&gt;0,IF(OR($M$8:$Y$8=M183:Y183),"Hide","Show"),"")</f>
        <v/>
      </c>
    </row>
    <row r="184" spans="12:12" x14ac:dyDescent="0.4">
      <c r="L184" s="736" t="str">
        <f t="array" ref="L184">IF(SUM(ABS(M184:Y184))&gt;0,IF(OR($M$8:$Y$8=M184:Y184),"Hide","Show"),"")</f>
        <v/>
      </c>
    </row>
    <row r="185" spans="12:12" x14ac:dyDescent="0.4">
      <c r="L185" s="736" t="str">
        <f t="array" ref="L185">IF(SUM(ABS(M185:Y185))&gt;0,IF(OR($M$8:$Y$8=M185:Y185),"Hide","Show"),"")</f>
        <v/>
      </c>
    </row>
    <row r="186" spans="12:12" x14ac:dyDescent="0.4">
      <c r="L186" s="736" t="str">
        <f t="array" ref="L186">IF(SUM(ABS(M186:Y186))&gt;0,IF(OR($M$8:$Y$8=M186:Y186),"Hide","Show"),"")</f>
        <v/>
      </c>
    </row>
    <row r="187" spans="12:12" x14ac:dyDescent="0.4">
      <c r="L187" s="736" t="str">
        <f t="array" ref="L187">IF(SUM(ABS(M187:Y187))&gt;0,IF(OR($M$8:$Y$8=M187:Y187),"Hide","Show"),"")</f>
        <v/>
      </c>
    </row>
    <row r="188" spans="12:12" x14ac:dyDescent="0.4">
      <c r="L188" s="736" t="str">
        <f t="array" ref="L188">IF(SUM(ABS(M188:Y188))&gt;0,IF(OR($M$8:$Y$8=M188:Y188),"Hide","Show"),"")</f>
        <v/>
      </c>
    </row>
    <row r="189" spans="12:12" x14ac:dyDescent="0.4">
      <c r="L189" s="736" t="str">
        <f t="array" ref="L189">IF(SUM(ABS(M189:Y189))&gt;0,IF(OR($M$8:$Y$8=M189:Y189),"Hide","Show"),"")</f>
        <v/>
      </c>
    </row>
    <row r="190" spans="12:12" x14ac:dyDescent="0.4">
      <c r="L190" s="736" t="str">
        <f t="array" ref="L190">IF(SUM(ABS(M190:Y190))&gt;0,IF(OR($M$8:$Y$8=M190:Y190),"Hide","Show"),"")</f>
        <v/>
      </c>
    </row>
    <row r="191" spans="12:12" x14ac:dyDescent="0.4">
      <c r="L191" s="736" t="str">
        <f t="array" ref="L191">IF(SUM(ABS(M191:Y191))&gt;0,IF(OR($M$8:$Y$8=M191:Y191),"Hide","Show"),"")</f>
        <v/>
      </c>
    </row>
    <row r="192" spans="12:12" x14ac:dyDescent="0.4">
      <c r="L192" s="736" t="str">
        <f t="array" ref="L192">IF(SUM(ABS(M192:Y192))&gt;0,IF(OR($M$8:$Y$8=M192:Y192),"Hide","Show"),"")</f>
        <v/>
      </c>
    </row>
    <row r="193" spans="12:12" x14ac:dyDescent="0.4">
      <c r="L193" s="736" t="str">
        <f t="array" ref="L193">IF(SUM(ABS(M193:Y193))&gt;0,IF(OR($M$8:$Y$8=M193:Y193),"Hide","Show"),"")</f>
        <v/>
      </c>
    </row>
    <row r="194" spans="12:12" x14ac:dyDescent="0.4">
      <c r="L194" s="736" t="str">
        <f t="array" ref="L194">IF(SUM(ABS(M194:Y194))&gt;0,IF(OR($M$8:$Y$8=M194:Y194),"Hide","Show"),"")</f>
        <v/>
      </c>
    </row>
    <row r="195" spans="12:12" x14ac:dyDescent="0.4">
      <c r="L195" s="736" t="str">
        <f t="array" ref="L195">IF(SUM(ABS(M195:Y195))&gt;0,IF(OR($M$8:$Y$8=M195:Y195),"Hide","Show"),"")</f>
        <v/>
      </c>
    </row>
    <row r="196" spans="12:12" x14ac:dyDescent="0.4">
      <c r="L196" s="736" t="str">
        <f t="array" ref="L196">IF(SUM(ABS(M196:Y196))&gt;0,IF(OR($M$8:$Y$8=M196:Y196),"Hide","Show"),"")</f>
        <v/>
      </c>
    </row>
    <row r="197" spans="12:12" x14ac:dyDescent="0.4">
      <c r="L197" s="736" t="str">
        <f t="array" ref="L197">IF(SUM(ABS(M197:Y197))&gt;0,IF(OR($M$8:$Y$8=M197:Y197),"Hide","Show"),"")</f>
        <v/>
      </c>
    </row>
    <row r="198" spans="12:12" x14ac:dyDescent="0.4">
      <c r="L198" s="736" t="str">
        <f t="array" ref="L198">IF(SUM(ABS(M198:Y198))&gt;0,IF(OR($M$8:$Y$8=M198:Y198),"Hide","Show"),"")</f>
        <v/>
      </c>
    </row>
    <row r="199" spans="12:12" x14ac:dyDescent="0.4">
      <c r="L199" s="736" t="str">
        <f t="array" ref="L199">IF(SUM(ABS(M199:Y199))&gt;0,IF(OR($M$8:$Y$8=M199:Y199),"Hide","Show"),"")</f>
        <v/>
      </c>
    </row>
    <row r="200" spans="12:12" x14ac:dyDescent="0.4">
      <c r="L200" s="736" t="str">
        <f t="array" ref="L200">IF(SUM(ABS(M200:Y200))&gt;0,IF(OR($M$8:$Y$8=M200:Y200),"Hide","Show"),"")</f>
        <v/>
      </c>
    </row>
    <row r="201" spans="12:12" x14ac:dyDescent="0.4">
      <c r="L201" s="736" t="str">
        <f t="array" ref="L201">IF(SUM(ABS(M201:Y201))&gt;0,IF(OR($M$8:$Y$8=M201:Y201),"Hide","Show"),"")</f>
        <v/>
      </c>
    </row>
    <row r="202" spans="12:12" x14ac:dyDescent="0.4">
      <c r="L202" s="736" t="str">
        <f t="array" ref="L202">IF(SUM(ABS(M202:Y202))&gt;0,IF(OR($M$8:$Y$8=M202:Y202),"Hide","Show"),"")</f>
        <v/>
      </c>
    </row>
    <row r="203" spans="12:12" x14ac:dyDescent="0.4">
      <c r="L203" s="736" t="str">
        <f t="array" ref="L203">IF(SUM(ABS(M203:Y203))&gt;0,IF(OR($M$8:$Y$8=M203:Y203),"Hide","Show"),"")</f>
        <v/>
      </c>
    </row>
    <row r="204" spans="12:12" x14ac:dyDescent="0.4">
      <c r="L204" s="736" t="str">
        <f t="array" ref="L204">IF(SUM(ABS(M204:Y204))&gt;0,IF(OR($M$8:$Y$8=M204:Y204),"Hide","Show"),"")</f>
        <v/>
      </c>
    </row>
    <row r="205" spans="12:12" x14ac:dyDescent="0.4">
      <c r="L205" s="736" t="str">
        <f t="array" ref="L205">IF(SUM(ABS(M205:Y205))&gt;0,IF(OR($M$8:$Y$8=M205:Y205),"Hide","Show"),"")</f>
        <v/>
      </c>
    </row>
    <row r="206" spans="12:12" x14ac:dyDescent="0.4">
      <c r="L206" s="736" t="str">
        <f t="array" ref="L206">IF(SUM(ABS(M206:Y206))&gt;0,IF(OR($M$8:$Y$8=M206:Y206),"Hide","Show"),"")</f>
        <v/>
      </c>
    </row>
    <row r="207" spans="12:12" x14ac:dyDescent="0.4">
      <c r="L207" s="736" t="str">
        <f t="array" ref="L207">IF(SUM(ABS(M207:Y207))&gt;0,IF(OR($M$8:$Y$8=M207:Y207),"Hide","Show"),"")</f>
        <v/>
      </c>
    </row>
    <row r="208" spans="12:12" x14ac:dyDescent="0.4">
      <c r="L208" s="736" t="str">
        <f t="array" ref="L208">IF(SUM(ABS(M208:Y208))&gt;0,IF(OR($M$8:$Y$8=M208:Y208),"Hide","Show"),"")</f>
        <v/>
      </c>
    </row>
    <row r="209" spans="12:12" x14ac:dyDescent="0.4">
      <c r="L209" s="736" t="str">
        <f t="array" ref="L209">IF(SUM(ABS(M209:Y209))&gt;0,IF(OR($M$8:$Y$8=M209:Y209),"Hide","Show"),"")</f>
        <v/>
      </c>
    </row>
    <row r="210" spans="12:12" x14ac:dyDescent="0.4">
      <c r="L210" s="736" t="str">
        <f t="array" ref="L210">IF(SUM(ABS(M210:Y210))&gt;0,IF(OR($M$8:$Y$8=M210:Y210),"Hide","Show"),"")</f>
        <v/>
      </c>
    </row>
    <row r="211" spans="12:12" x14ac:dyDescent="0.4">
      <c r="L211" s="736" t="str">
        <f t="array" ref="L211">IF(SUM(ABS(M211:Y211))&gt;0,IF(OR($M$8:$Y$8=M211:Y211),"Hide","Show"),"")</f>
        <v/>
      </c>
    </row>
    <row r="212" spans="12:12" x14ac:dyDescent="0.4">
      <c r="L212" s="736" t="str">
        <f t="array" ref="L212">IF(SUM(ABS(M212:Y212))&gt;0,IF(OR($M$8:$Y$8=M212:Y212),"Hide","Show"),"")</f>
        <v/>
      </c>
    </row>
    <row r="213" spans="12:12" x14ac:dyDescent="0.4">
      <c r="L213" s="736" t="str">
        <f t="array" ref="L213">IF(SUM(ABS(M213:Y213))&gt;0,IF(OR($M$8:$Y$8=M213:Y213),"Hide","Show"),"")</f>
        <v/>
      </c>
    </row>
    <row r="214" spans="12:12" x14ac:dyDescent="0.4">
      <c r="L214" s="736" t="str">
        <f t="array" ref="L214">IF(SUM(ABS(M214:Y214))&gt;0,IF(OR($M$8:$Y$8=M214:Y214),"Hide","Show"),"")</f>
        <v/>
      </c>
    </row>
    <row r="215" spans="12:12" x14ac:dyDescent="0.4">
      <c r="L215" s="736" t="str">
        <f t="array" ref="L215">IF(SUM(ABS(M215:Y215))&gt;0,IF(OR($M$8:$Y$8=M215:Y215),"Hide","Show"),"")</f>
        <v/>
      </c>
    </row>
    <row r="216" spans="12:12" x14ac:dyDescent="0.4">
      <c r="L216" s="736" t="str">
        <f t="array" ref="L216">IF(SUM(ABS(M216:Y216))&gt;0,IF(OR($M$8:$Y$8=M216:Y216),"Hide","Show"),"")</f>
        <v/>
      </c>
    </row>
    <row r="217" spans="12:12" x14ac:dyDescent="0.4">
      <c r="L217" s="736" t="str">
        <f t="array" ref="L217">IF(SUM(ABS(M217:Y217))&gt;0,IF(OR($M$8:$Y$8=M217:Y217),"Hide","Show"),"")</f>
        <v/>
      </c>
    </row>
    <row r="218" spans="12:12" x14ac:dyDescent="0.4">
      <c r="L218" s="736" t="str">
        <f t="array" ref="L218">IF(SUM(ABS(M218:Y218))&gt;0,IF(OR($M$8:$Y$8=M218:Y218),"Hide","Show"),"")</f>
        <v/>
      </c>
    </row>
    <row r="219" spans="12:12" x14ac:dyDescent="0.4">
      <c r="L219" s="736" t="str">
        <f t="array" ref="L219">IF(SUM(ABS(M219:Y219))&gt;0,IF(OR($M$8:$Y$8=M219:Y219),"Hide","Show"),"")</f>
        <v/>
      </c>
    </row>
    <row r="220" spans="12:12" x14ac:dyDescent="0.4">
      <c r="L220" s="736" t="str">
        <f t="array" ref="L220">IF(SUM(ABS(M220:Y220))&gt;0,IF(OR($M$8:$Y$8=M220:Y220),"Hide","Show"),"")</f>
        <v/>
      </c>
    </row>
    <row r="221" spans="12:12" x14ac:dyDescent="0.4">
      <c r="L221" s="736" t="str">
        <f t="array" ref="L221">IF(SUM(ABS(M221:Y221))&gt;0,IF(OR($M$8:$Y$8=M221:Y221),"Hide","Show"),"")</f>
        <v/>
      </c>
    </row>
    <row r="222" spans="12:12" x14ac:dyDescent="0.4">
      <c r="L222" s="736" t="str">
        <f t="array" ref="L222">IF(SUM(ABS(M222:Y222))&gt;0,IF(OR($M$8:$Y$8=M222:Y222),"Hide","Show"),"")</f>
        <v/>
      </c>
    </row>
    <row r="223" spans="12:12" x14ac:dyDescent="0.4">
      <c r="L223" s="736" t="str">
        <f t="array" ref="L223">IF(SUM(ABS(M223:Y223))&gt;0,IF(OR($M$8:$Y$8=M223:Y223),"Hide","Show"),"")</f>
        <v/>
      </c>
    </row>
    <row r="224" spans="12:12" x14ac:dyDescent="0.4">
      <c r="L224" s="736" t="str">
        <f t="array" ref="L224">IF(SUM(ABS(M224:Y224))&gt;0,IF(OR($M$8:$Y$8=M224:Y224),"Hide","Show"),"")</f>
        <v/>
      </c>
    </row>
    <row r="225" spans="12:12" x14ac:dyDescent="0.4">
      <c r="L225" s="736" t="str">
        <f t="array" ref="L225">IF(SUM(ABS(M225:Y225))&gt;0,IF(OR($M$8:$Y$8=M225:Y225),"Hide","Show"),"")</f>
        <v/>
      </c>
    </row>
    <row r="226" spans="12:12" x14ac:dyDescent="0.4">
      <c r="L226" s="736" t="str">
        <f t="array" ref="L226">IF(SUM(ABS(M226:Y226))&gt;0,IF(OR($M$8:$Y$8=M226:Y226),"Hide","Show"),"")</f>
        <v/>
      </c>
    </row>
    <row r="227" spans="12:12" x14ac:dyDescent="0.4">
      <c r="L227" s="736" t="str">
        <f t="array" ref="L227">IF(SUM(ABS(M227:Y227))&gt;0,IF(OR($M$8:$Y$8=M227:Y227),"Hide","Show"),"")</f>
        <v/>
      </c>
    </row>
    <row r="228" spans="12:12" x14ac:dyDescent="0.4">
      <c r="L228" s="736" t="str">
        <f t="array" ref="L228">IF(SUM(ABS(M228:Y228))&gt;0,IF(OR($M$8:$Y$8=M228:Y228),"Hide","Show"),"")</f>
        <v/>
      </c>
    </row>
    <row r="229" spans="12:12" x14ac:dyDescent="0.4">
      <c r="L229" s="736" t="str">
        <f t="array" ref="L229">IF(SUM(ABS(M229:Y229))&gt;0,IF(OR($M$8:$Y$8=M229:Y229),"Hide","Show"),"")</f>
        <v/>
      </c>
    </row>
    <row r="230" spans="12:12" x14ac:dyDescent="0.4">
      <c r="L230" s="736" t="str">
        <f t="array" ref="L230">IF(SUM(ABS(M230:Y230))&gt;0,IF(OR($M$8:$Y$8=M230:Y230),"Hide","Show"),"")</f>
        <v/>
      </c>
    </row>
    <row r="231" spans="12:12" x14ac:dyDescent="0.4">
      <c r="L231" s="736" t="str">
        <f t="array" ref="L231">IF(SUM(ABS(M231:Y231))&gt;0,IF(OR($M$8:$Y$8=M231:Y231),"Hide","Show"),"")</f>
        <v/>
      </c>
    </row>
    <row r="232" spans="12:12" x14ac:dyDescent="0.4">
      <c r="L232" s="736" t="str">
        <f t="array" ref="L232">IF(SUM(ABS(M232:Y232))&gt;0,IF(OR($M$8:$Y$8=M232:Y232),"Hide","Show"),"")</f>
        <v/>
      </c>
    </row>
    <row r="233" spans="12:12" x14ac:dyDescent="0.4">
      <c r="L233" s="736" t="str">
        <f t="array" ref="L233">IF(SUM(ABS(M233:Y233))&gt;0,IF(OR($M$8:$Y$8=M233:Y233),"Hide","Show"),"")</f>
        <v/>
      </c>
    </row>
  </sheetData>
  <sheetProtection password="C1BE" sheet="1" objects="1" scenarios="1" selectLockedCells="1"/>
  <customSheetViews>
    <customSheetView guid="{2A4C6EB9-430A-44F2-86C8-15B50360FC3B}" scale="70" showGridLines="0">
      <selection activeCell="F2" sqref="F2"/>
      <pageMargins left="0.7" right="0.7" top="0.75" bottom="0.75" header="0.3" footer="0.3"/>
      <pageSetup orientation="portrait" horizontalDpi="200" verticalDpi="200" r:id="rId1"/>
    </customSheetView>
    <customSheetView guid="{B3BD5AF3-9A64-4EA7-AE1F-3CC326849B8F}" scale="70" showGridLines="0">
      <selection activeCell="K3" sqref="K3:K5"/>
      <pageMargins left="0.7" right="0.7" top="0.75" bottom="0.75" header="0.3" footer="0.3"/>
      <pageSetup orientation="portrait" horizontalDpi="200" verticalDpi="200" r:id="rId2"/>
    </customSheetView>
  </customSheetViews>
  <mergeCells count="19">
    <mergeCell ref="D71:F71"/>
    <mergeCell ref="D72:F72"/>
    <mergeCell ref="D73:F73"/>
    <mergeCell ref="C23:F23"/>
    <mergeCell ref="C32:F32"/>
    <mergeCell ref="C47:F47"/>
    <mergeCell ref="C56:F56"/>
    <mergeCell ref="C68:F68"/>
    <mergeCell ref="D33:F33"/>
    <mergeCell ref="D48:F48"/>
    <mergeCell ref="D57:F57"/>
    <mergeCell ref="D69:F69"/>
    <mergeCell ref="D70:F70"/>
    <mergeCell ref="E3:F3"/>
    <mergeCell ref="B2:C2"/>
    <mergeCell ref="C13:F13"/>
    <mergeCell ref="D24:F24"/>
    <mergeCell ref="D14:F14"/>
    <mergeCell ref="F9:G9"/>
  </mergeCells>
  <phoneticPr fontId="27" type="noConversion"/>
  <conditionalFormatting sqref="D16:F73">
    <cfRule type="expression" dxfId="70" priority="5" stopIfTrue="1">
      <formula>$F$5="-"</formula>
    </cfRule>
  </conditionalFormatting>
  <hyperlinks>
    <hyperlink ref="E3" location="Instructions!A1" display="Back to Instructions" xr:uid="{00000000-0004-0000-0C00-000000000000}"/>
    <hyperlink ref="E3:F3" location="Instructions!A1" display="Back to Instructions tab" xr:uid="{00000000-0004-0000-0C00-000001000000}"/>
  </hyperlinks>
  <pageMargins left="0.7" right="0.7" top="0.75" bottom="0.75" header="0.3" footer="0.3"/>
  <pageSetup orientation="portrait" horizontalDpi="200" verticalDpi="200"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7">
    <tabColor rgb="FF0070C0"/>
  </sheetPr>
  <dimension ref="A1:L310"/>
  <sheetViews>
    <sheetView workbookViewId="0">
      <selection activeCell="E2" sqref="E2:F2"/>
    </sheetView>
  </sheetViews>
  <sheetFormatPr defaultColWidth="9.08984375" defaultRowHeight="15.5" x14ac:dyDescent="0.4"/>
  <cols>
    <col min="1" max="1" width="2.6328125" style="6" customWidth="1"/>
    <col min="2" max="2" width="31" style="6" customWidth="1"/>
    <col min="3" max="3" width="69.54296875" style="6" customWidth="1"/>
    <col min="4" max="6" width="15.6328125" style="6" customWidth="1"/>
    <col min="7" max="7" width="2.6328125" style="6" customWidth="1"/>
    <col min="8" max="8" width="19.54296875" style="6" bestFit="1" customWidth="1"/>
    <col min="9" max="9" width="25.6328125" style="6" customWidth="1"/>
    <col min="10" max="10" width="7.08984375" style="94" customWidth="1"/>
    <col min="11" max="11" width="6.54296875" style="6" customWidth="1"/>
    <col min="12" max="16384" width="9.08984375" style="6"/>
  </cols>
  <sheetData>
    <row r="1" spans="2:12" ht="16" thickBot="1" x14ac:dyDescent="0.45">
      <c r="J1" s="107"/>
      <c r="K1" s="18"/>
    </row>
    <row r="2" spans="2:12" s="1" customFormat="1" ht="17.5" thickBot="1" x14ac:dyDescent="0.5">
      <c r="B2" s="990" t="s">
        <v>441</v>
      </c>
      <c r="C2" s="991"/>
      <c r="E2" s="1054" t="s">
        <v>427</v>
      </c>
      <c r="F2" s="1054"/>
      <c r="G2" s="524"/>
      <c r="J2" s="108"/>
      <c r="K2" s="109"/>
    </row>
    <row r="3" spans="2:12" s="1" customFormat="1" ht="16" thickBot="1" x14ac:dyDescent="0.45">
      <c r="B3" s="240" t="s">
        <v>442</v>
      </c>
      <c r="C3" s="241" t="str">
        <f>'Version Control'!C3</f>
        <v xml:space="preserve">Residential Central Air Conditioners and Heat Pumps_M1  </v>
      </c>
      <c r="J3" s="108"/>
      <c r="K3" s="109"/>
    </row>
    <row r="4" spans="2:12" s="1" customFormat="1" ht="16" thickBot="1" x14ac:dyDescent="0.45">
      <c r="B4" s="242" t="s">
        <v>132</v>
      </c>
      <c r="C4" s="243" t="str">
        <f>'Version Control'!C4</f>
        <v>v1.1</v>
      </c>
      <c r="F4" s="813" t="s">
        <v>707</v>
      </c>
      <c r="H4" s="743" t="s">
        <v>280</v>
      </c>
      <c r="I4" s="744"/>
      <c r="J4" s="108"/>
      <c r="K4" s="109"/>
    </row>
    <row r="5" spans="2:12" s="1" customFormat="1" ht="16" thickBot="1" x14ac:dyDescent="0.45">
      <c r="B5" s="242" t="s">
        <v>369</v>
      </c>
      <c r="C5" s="244">
        <f>'Version Control'!C5</f>
        <v>43668</v>
      </c>
      <c r="F5" s="814" t="e">
        <f ca="1">INDEX(TestMatrix_Data,MATCH($C$6,TestMatrix_Rows,0),MATCH($I$6&amp;$I$7&amp;$I$8,TestMatrix_Columns,0))</f>
        <v>#N/A</v>
      </c>
      <c r="H5" s="747" t="s">
        <v>149</v>
      </c>
      <c r="I5" s="751">
        <f>'General Info and Test Results'!C25</f>
        <v>0</v>
      </c>
      <c r="J5" s="108"/>
      <c r="K5" s="109"/>
    </row>
    <row r="6" spans="2:12" s="1" customFormat="1" x14ac:dyDescent="0.4">
      <c r="B6" s="245" t="s">
        <v>131</v>
      </c>
      <c r="C6" s="246" t="str">
        <f ca="1">MID(CELL("filename",$A$1), FIND("]", CELL("filename", $A$1))+ 1, 255)</f>
        <v>Optional I1 Test</v>
      </c>
      <c r="H6" s="748" t="s">
        <v>145</v>
      </c>
      <c r="I6" s="752">
        <f>'General Info and Test Results'!C27</f>
        <v>0</v>
      </c>
      <c r="J6" s="108"/>
      <c r="K6" s="109"/>
    </row>
    <row r="7" spans="2:12" s="1" customFormat="1" x14ac:dyDescent="0.4">
      <c r="B7" s="247" t="s">
        <v>130</v>
      </c>
      <c r="C7" s="248" t="str">
        <f ca="1">MID(CELL("FILENAME"),FIND("[",CELL("FILENAME"))+1,FIND("]",CELL("FILENAME"))-FIND("[",CELL("FILENAME"))-1)</f>
        <v>Residential Central Air Conditioners and Heat Pumps_M1_Notebook.xlsx</v>
      </c>
      <c r="H7" s="741" t="s">
        <v>633</v>
      </c>
      <c r="I7" s="752">
        <f>'General Info and Test Results'!C29</f>
        <v>0</v>
      </c>
      <c r="J7" s="108"/>
      <c r="K7" s="109"/>
    </row>
    <row r="8" spans="2:12" s="1" customFormat="1" ht="16" thickBot="1" x14ac:dyDescent="0.45">
      <c r="B8" s="249" t="s">
        <v>133</v>
      </c>
      <c r="C8" s="250" t="str">
        <f>'Version Control'!C8</f>
        <v>[MM/DD/YYYY]</v>
      </c>
      <c r="G8" s="14"/>
      <c r="H8" s="742" t="s">
        <v>630</v>
      </c>
      <c r="I8" s="753">
        <f>OD_FanType_Input</f>
        <v>0</v>
      </c>
      <c r="J8" s="108"/>
      <c r="K8" s="109"/>
      <c r="L8" s="756"/>
    </row>
    <row r="9" spans="2:12" s="16" customFormat="1" x14ac:dyDescent="0.4">
      <c r="B9" s="336"/>
      <c r="C9" s="309"/>
      <c r="D9" s="1"/>
      <c r="E9" s="336"/>
      <c r="F9" s="1199"/>
      <c r="G9" s="1199"/>
      <c r="H9" s="139" t="s">
        <v>187</v>
      </c>
      <c r="J9" s="140"/>
      <c r="K9" s="106"/>
    </row>
    <row r="10" spans="2:12" ht="16" thickBot="1" x14ac:dyDescent="0.45">
      <c r="B10" s="282"/>
      <c r="C10" s="336"/>
      <c r="D10" s="1"/>
      <c r="E10" s="282"/>
      <c r="F10" s="282"/>
      <c r="G10" s="282"/>
      <c r="H10" s="132"/>
      <c r="K10" s="18"/>
    </row>
    <row r="11" spans="2:12" ht="17.5" thickBot="1" x14ac:dyDescent="0.5">
      <c r="B11" s="804" t="e">
        <f ca="1">IF($F$5&lt;&gt;"-","'"&amp;$F$5&amp;" Test' Data to be recorded", "Test Not Applicable")</f>
        <v>#N/A</v>
      </c>
      <c r="C11" s="805"/>
      <c r="D11" s="805"/>
      <c r="E11" s="805"/>
      <c r="F11" s="805"/>
      <c r="G11" s="806"/>
      <c r="K11" s="18"/>
    </row>
    <row r="12" spans="2:12" x14ac:dyDescent="0.4">
      <c r="B12" s="268"/>
      <c r="C12" s="258"/>
      <c r="D12" s="258"/>
      <c r="E12" s="258"/>
      <c r="F12" s="286"/>
      <c r="G12" s="293"/>
      <c r="K12" s="18"/>
      <c r="L12" s="736"/>
    </row>
    <row r="13" spans="2:12" x14ac:dyDescent="0.4">
      <c r="B13" s="268"/>
      <c r="C13" s="323" t="s">
        <v>570</v>
      </c>
      <c r="D13" s="320"/>
      <c r="E13" s="258"/>
      <c r="F13" s="258"/>
      <c r="G13" s="293"/>
      <c r="H13" s="132"/>
      <c r="K13" s="18"/>
      <c r="L13" s="736"/>
    </row>
    <row r="14" spans="2:12" x14ac:dyDescent="0.4">
      <c r="B14" s="268"/>
      <c r="C14" s="323" t="s">
        <v>653</v>
      </c>
      <c r="D14" s="320"/>
      <c r="E14" s="324"/>
      <c r="F14" s="324"/>
      <c r="G14" s="293"/>
      <c r="H14" s="132"/>
      <c r="K14" s="18"/>
      <c r="L14" s="736"/>
    </row>
    <row r="15" spans="2:12" ht="16" thickBot="1" x14ac:dyDescent="0.45">
      <c r="B15" s="263"/>
      <c r="C15" s="258"/>
      <c r="D15" s="258"/>
      <c r="E15" s="258"/>
      <c r="F15" s="261"/>
      <c r="G15" s="293"/>
      <c r="H15" s="132"/>
      <c r="K15" s="18"/>
      <c r="L15" s="736"/>
    </row>
    <row r="16" spans="2:12" ht="16" thickBot="1" x14ac:dyDescent="0.45">
      <c r="B16" s="263"/>
      <c r="C16" s="1118" t="s">
        <v>51</v>
      </c>
      <c r="D16" s="1119"/>
      <c r="E16" s="1119"/>
      <c r="F16" s="1120"/>
      <c r="G16" s="288"/>
      <c r="H16" s="132"/>
      <c r="K16" s="18"/>
      <c r="L16" s="736"/>
    </row>
    <row r="17" spans="2:12" x14ac:dyDescent="0.4">
      <c r="B17" s="263"/>
      <c r="C17" s="267"/>
      <c r="D17" s="1165" t="s">
        <v>45</v>
      </c>
      <c r="E17" s="1166"/>
      <c r="F17" s="1167"/>
      <c r="G17" s="288"/>
      <c r="I17" s="118"/>
      <c r="J17" s="134"/>
      <c r="K17" s="18"/>
      <c r="L17" s="736" t="str">
        <f t="array" ref="L17">IF(SUM(ABS(M17:Y17))&gt;0,IF(OR($M$8:$Y$8=M17:Y17),"Hide","Show"),"")</f>
        <v/>
      </c>
    </row>
    <row r="18" spans="2:12" x14ac:dyDescent="0.4">
      <c r="B18" s="268"/>
      <c r="C18" s="263"/>
      <c r="D18" s="269" t="s">
        <v>52</v>
      </c>
      <c r="E18" s="269" t="s">
        <v>53</v>
      </c>
      <c r="F18" s="270" t="s">
        <v>54</v>
      </c>
      <c r="G18" s="288"/>
      <c r="I18" s="118"/>
      <c r="J18" s="134"/>
      <c r="K18" s="18"/>
      <c r="L18" s="736" t="str">
        <f t="array" ref="L18">IF(SUM(ABS(M18:Y18))&gt;0,IF(OR($M$8:$Y$8=M18:Y18),"Hide","Show"),"")</f>
        <v/>
      </c>
    </row>
    <row r="19" spans="2:12" x14ac:dyDescent="0.4">
      <c r="B19" s="263"/>
      <c r="C19" s="264" t="s">
        <v>344</v>
      </c>
      <c r="D19" s="303"/>
      <c r="E19" s="257"/>
      <c r="F19" s="255"/>
      <c r="G19" s="288"/>
      <c r="I19" s="120"/>
      <c r="J19" s="135"/>
      <c r="K19" s="18"/>
      <c r="L19" s="736" t="str">
        <f t="array" ref="L19">IF(SUM(ABS(M19:Y19))&gt;0,IF(OR($M$8:$Y$8=M19:Y19),"Hide","Show"),"")</f>
        <v/>
      </c>
    </row>
    <row r="20" spans="2:12" x14ac:dyDescent="0.4">
      <c r="B20" s="263"/>
      <c r="C20" s="264" t="s">
        <v>345</v>
      </c>
      <c r="D20" s="257"/>
      <c r="E20" s="257"/>
      <c r="F20" s="255"/>
      <c r="G20" s="288"/>
      <c r="I20" s="120"/>
      <c r="J20" s="135"/>
      <c r="K20" s="18"/>
      <c r="L20" s="736" t="str">
        <f t="array" ref="L20">IF(SUM(ABS(M20:Y20))&gt;0,IF(OR($M$8:$Y$8=M20:Y20),"Hide","Show"),"")</f>
        <v/>
      </c>
    </row>
    <row r="21" spans="2:12" x14ac:dyDescent="0.4">
      <c r="B21" s="263"/>
      <c r="C21" s="264" t="s">
        <v>55</v>
      </c>
      <c r="D21" s="257"/>
      <c r="E21" s="257"/>
      <c r="F21" s="255"/>
      <c r="G21" s="288"/>
      <c r="I21" s="120"/>
      <c r="J21" s="135"/>
      <c r="K21" s="18"/>
      <c r="L21" s="736" t="str">
        <f t="array" ref="L21">IF(SUM(ABS(M21:Y21))&gt;0,IF(OR($M$8:$Y$8=M21:Y21),"Hide","Show"),"")</f>
        <v/>
      </c>
    </row>
    <row r="22" spans="2:12" x14ac:dyDescent="0.4">
      <c r="B22" s="263"/>
      <c r="C22" s="264" t="s">
        <v>56</v>
      </c>
      <c r="D22" s="257"/>
      <c r="E22" s="257"/>
      <c r="F22" s="255"/>
      <c r="G22" s="288"/>
      <c r="I22" s="120"/>
      <c r="J22" s="135"/>
      <c r="K22" s="18"/>
      <c r="L22" s="736" t="str">
        <f t="array" ref="L22">IF(SUM(ABS(M22:Y22))&gt;0,IF(OR($M$8:$Y$8=M22:Y22),"Hide","Show"),"")</f>
        <v/>
      </c>
    </row>
    <row r="23" spans="2:12" ht="17.25" customHeight="1" x14ac:dyDescent="0.4">
      <c r="B23" s="263"/>
      <c r="C23" s="539"/>
      <c r="D23" s="1196" t="s">
        <v>356</v>
      </c>
      <c r="E23" s="1197"/>
      <c r="F23" s="1198"/>
      <c r="G23" s="293"/>
      <c r="I23" s="120"/>
      <c r="J23" s="135"/>
      <c r="K23" s="18"/>
      <c r="L23" s="736" t="str">
        <f t="array" ref="L23">IF(SUM(ABS(M23:Y23))&gt;0,IF(OR($M$8:$Y$8=M23:Y23),"Hide","Show"),"")</f>
        <v/>
      </c>
    </row>
    <row r="24" spans="2:12" x14ac:dyDescent="0.4">
      <c r="B24" s="263"/>
      <c r="C24" s="539" t="s">
        <v>348</v>
      </c>
      <c r="D24" s="1190"/>
      <c r="E24" s="1191"/>
      <c r="F24" s="1192"/>
      <c r="G24" s="288"/>
      <c r="I24" s="120"/>
      <c r="J24" s="135"/>
      <c r="K24" s="18"/>
      <c r="L24" s="736" t="str">
        <f t="array" ref="L24">IF(SUM(ABS(M24:Y24))&gt;0,IF(OR($M$8:$Y$8=M24:Y24),"Hide","Show"),"")</f>
        <v/>
      </c>
    </row>
    <row r="25" spans="2:12" ht="31.5" thickBot="1" x14ac:dyDescent="0.45">
      <c r="B25" s="263"/>
      <c r="C25" s="663" t="s">
        <v>350</v>
      </c>
      <c r="D25" s="1193"/>
      <c r="E25" s="1194"/>
      <c r="F25" s="1195"/>
      <c r="G25" s="288"/>
      <c r="I25" s="120"/>
      <c r="J25" s="135"/>
      <c r="K25" s="18"/>
      <c r="L25" s="736" t="str">
        <f t="array" ref="L25">IF(SUM(ABS(M25:Y25))&gt;0,IF(OR($M$8:$Y$8=M25:Y25),"Hide","Show"),"")</f>
        <v/>
      </c>
    </row>
    <row r="26" spans="2:12" ht="16" thickBot="1" x14ac:dyDescent="0.45">
      <c r="B26" s="263"/>
      <c r="C26" s="279"/>
      <c r="D26" s="258"/>
      <c r="E26" s="258"/>
      <c r="F26" s="258"/>
      <c r="G26" s="293"/>
      <c r="I26" s="120"/>
      <c r="J26" s="135"/>
      <c r="K26" s="18"/>
      <c r="L26" s="736" t="str">
        <f t="array" ref="L26">IF(SUM(ABS(M26:Y26))&gt;0,IF(OR($M$8:$Y$8=M26:Y26),"Hide","Show"),"")</f>
        <v/>
      </c>
    </row>
    <row r="27" spans="2:12" ht="16" thickBot="1" x14ac:dyDescent="0.45">
      <c r="B27" s="263"/>
      <c r="C27" s="1118" t="s">
        <v>57</v>
      </c>
      <c r="D27" s="1119"/>
      <c r="E27" s="1119"/>
      <c r="F27" s="1120"/>
      <c r="G27" s="288"/>
      <c r="I27" s="120"/>
      <c r="J27" s="135"/>
      <c r="K27" s="18"/>
      <c r="L27" s="736" t="str">
        <f t="array" ref="L27">IF(SUM(ABS(M27:Y27))&gt;0,IF(OR($M$8:$Y$8=M27:Y27),"Hide","Show"),"")</f>
        <v/>
      </c>
    </row>
    <row r="28" spans="2:12" x14ac:dyDescent="0.4">
      <c r="B28" s="263"/>
      <c r="C28" s="294"/>
      <c r="D28" s="1165" t="s">
        <v>45</v>
      </c>
      <c r="E28" s="1166"/>
      <c r="F28" s="1167"/>
      <c r="G28" s="288"/>
      <c r="I28" s="120"/>
      <c r="J28" s="135"/>
      <c r="K28" s="18"/>
      <c r="L28" s="736" t="str">
        <f t="array" ref="L28">IF(SUM(ABS(M28:Y28))&gt;0,IF(OR($M$8:$Y$8=M28:Y28),"Hide","Show"),"")</f>
        <v/>
      </c>
    </row>
    <row r="29" spans="2:12" x14ac:dyDescent="0.4">
      <c r="B29" s="268"/>
      <c r="C29" s="280"/>
      <c r="D29" s="269" t="s">
        <v>52</v>
      </c>
      <c r="E29" s="269" t="s">
        <v>53</v>
      </c>
      <c r="F29" s="270" t="s">
        <v>54</v>
      </c>
      <c r="G29" s="288"/>
      <c r="I29" s="120"/>
      <c r="J29" s="135"/>
      <c r="K29" s="18"/>
      <c r="L29" s="736" t="str">
        <f t="array" ref="L29">IF(SUM(ABS(M29:Y29))&gt;0,IF(OR($M$8:$Y$8=M29:Y29),"Hide","Show"),"")</f>
        <v/>
      </c>
    </row>
    <row r="30" spans="2:12" x14ac:dyDescent="0.4">
      <c r="B30" s="263"/>
      <c r="C30" s="264" t="s">
        <v>58</v>
      </c>
      <c r="D30" s="257"/>
      <c r="E30" s="257"/>
      <c r="F30" s="255"/>
      <c r="G30" s="288"/>
      <c r="I30" s="120"/>
      <c r="J30" s="135"/>
      <c r="K30" s="18"/>
      <c r="L30" s="736" t="str">
        <f t="array" ref="L30">IF(SUM(ABS(M30:Y30))&gt;0,IF(OR($M$8:$Y$8=M30:Y30),"Hide","Show"),"")</f>
        <v/>
      </c>
    </row>
    <row r="31" spans="2:12" x14ac:dyDescent="0.4">
      <c r="B31" s="263"/>
      <c r="C31" s="264" t="s">
        <v>468</v>
      </c>
      <c r="D31" s="257"/>
      <c r="E31" s="257"/>
      <c r="F31" s="255"/>
      <c r="G31" s="288"/>
      <c r="I31" s="120"/>
      <c r="J31" s="135"/>
      <c r="K31" s="18"/>
      <c r="L31" s="736" t="str">
        <f t="array" ref="L31">IF(SUM(ABS(M31:Y31))&gt;0,IF(OR($M$8:$Y$8=M31:Y31),"Hide","Show"),"")</f>
        <v/>
      </c>
    </row>
    <row r="32" spans="2:12" x14ac:dyDescent="0.4">
      <c r="B32" s="263"/>
      <c r="C32" s="264" t="s">
        <v>469</v>
      </c>
      <c r="D32" s="257"/>
      <c r="E32" s="257"/>
      <c r="F32" s="255"/>
      <c r="G32" s="288"/>
      <c r="I32" s="120"/>
      <c r="J32" s="135"/>
      <c r="K32" s="18"/>
      <c r="L32" s="736" t="str">
        <f t="array" ref="L32">IF(SUM(ABS(M32:Y32))&gt;0,IF(OR($M$8:$Y$8=M32:Y32),"Hide","Show"),"")</f>
        <v/>
      </c>
    </row>
    <row r="33" spans="2:12" x14ac:dyDescent="0.4">
      <c r="B33" s="263"/>
      <c r="C33" s="264" t="s">
        <v>337</v>
      </c>
      <c r="D33" s="257"/>
      <c r="E33" s="257"/>
      <c r="F33" s="255"/>
      <c r="G33" s="288"/>
      <c r="I33" s="120"/>
      <c r="J33" s="135"/>
      <c r="K33" s="18"/>
      <c r="L33" s="736" t="str">
        <f t="array" ref="L33">IF(SUM(ABS(M33:Y33))&gt;0,IF(OR($M$8:$Y$8=M33:Y33),"Hide","Show"),"")</f>
        <v/>
      </c>
    </row>
    <row r="34" spans="2:12" ht="16" thickBot="1" x14ac:dyDescent="0.45">
      <c r="B34" s="263"/>
      <c r="C34" s="266" t="s">
        <v>339</v>
      </c>
      <c r="D34" s="260"/>
      <c r="E34" s="260"/>
      <c r="F34" s="256"/>
      <c r="G34" s="288"/>
      <c r="I34" s="120"/>
      <c r="J34" s="135"/>
      <c r="K34" s="18"/>
      <c r="L34" s="736" t="str">
        <f t="array" ref="L34">IF(SUM(ABS(M34:Y34))&gt;0,IF(OR($M$8:$Y$8=M34:Y34),"Hide","Show"),"")</f>
        <v/>
      </c>
    </row>
    <row r="35" spans="2:12" ht="16" thickBot="1" x14ac:dyDescent="0.45">
      <c r="B35" s="263"/>
      <c r="C35" s="258"/>
      <c r="D35" s="258"/>
      <c r="E35" s="258"/>
      <c r="F35" s="281"/>
      <c r="G35" s="293"/>
      <c r="I35" s="120"/>
      <c r="J35" s="135"/>
      <c r="K35" s="18"/>
      <c r="L35" s="736" t="str">
        <f t="array" ref="L35">IF(SUM(ABS(M35:Y35))&gt;0,IF(OR($M$8:$Y$8=M35:Y35),"Hide","Show"),"")</f>
        <v/>
      </c>
    </row>
    <row r="36" spans="2:12" ht="16" thickBot="1" x14ac:dyDescent="0.45">
      <c r="B36" s="263"/>
      <c r="C36" s="1118" t="s">
        <v>59</v>
      </c>
      <c r="D36" s="1119"/>
      <c r="E36" s="1119"/>
      <c r="F36" s="1120"/>
      <c r="G36" s="288"/>
      <c r="I36" s="120"/>
      <c r="J36" s="135"/>
      <c r="K36" s="18"/>
      <c r="L36" s="736" t="str">
        <f t="array" ref="L36">IF(SUM(ABS(M36:Y36))&gt;0,IF(OR($M$8:$Y$8=M36:Y36),"Hide","Show"),"")</f>
        <v/>
      </c>
    </row>
    <row r="37" spans="2:12" x14ac:dyDescent="0.4">
      <c r="B37" s="263"/>
      <c r="C37" s="267"/>
      <c r="D37" s="1165" t="s">
        <v>45</v>
      </c>
      <c r="E37" s="1166"/>
      <c r="F37" s="1167"/>
      <c r="G37" s="288"/>
      <c r="I37" s="120"/>
      <c r="J37" s="135"/>
      <c r="K37" s="18"/>
      <c r="L37" s="736" t="str">
        <f t="array" ref="L37">IF(SUM(ABS(M37:Y37))&gt;0,IF(OR($M$8:$Y$8=M37:Y37),"Hide","Show"),"")</f>
        <v/>
      </c>
    </row>
    <row r="38" spans="2:12" x14ac:dyDescent="0.4">
      <c r="B38" s="268"/>
      <c r="C38" s="263"/>
      <c r="D38" s="269" t="s">
        <v>52</v>
      </c>
      <c r="E38" s="269" t="s">
        <v>53</v>
      </c>
      <c r="F38" s="270" t="s">
        <v>54</v>
      </c>
      <c r="G38" s="288"/>
      <c r="I38" s="120"/>
      <c r="J38" s="135"/>
      <c r="K38" s="18"/>
      <c r="L38" s="736" t="str">
        <f t="array" ref="L38">IF(SUM(ABS(M38:Y38))&gt;0,IF(OR($M$8:$Y$8=M38:Y38),"Hide","Show"),"")</f>
        <v/>
      </c>
    </row>
    <row r="39" spans="2:12" x14ac:dyDescent="0.4">
      <c r="B39" s="263"/>
      <c r="C39" s="264" t="s">
        <v>60</v>
      </c>
      <c r="D39" s="257"/>
      <c r="E39" s="257"/>
      <c r="F39" s="255"/>
      <c r="G39" s="288"/>
      <c r="I39" s="120"/>
      <c r="J39" s="135"/>
      <c r="K39" s="18"/>
      <c r="L39" s="736" t="str">
        <f t="array" ref="L39">IF(SUM(ABS(M39:Y39))&gt;0,IF(OR($M$8:$Y$8=M39:Y39),"Hide","Show"),"")</f>
        <v/>
      </c>
    </row>
    <row r="40" spans="2:12" x14ac:dyDescent="0.4">
      <c r="B40" s="263"/>
      <c r="C40" s="264" t="s">
        <v>61</v>
      </c>
      <c r="D40" s="257"/>
      <c r="E40" s="257"/>
      <c r="F40" s="255"/>
      <c r="G40" s="288"/>
      <c r="I40" s="120"/>
      <c r="J40" s="135"/>
      <c r="K40" s="18"/>
      <c r="L40" s="736" t="str">
        <f t="array" ref="L40">IF(SUM(ABS(M40:Y40))&gt;0,IF(OR($M$8:$Y$8=M40:Y40),"Hide","Show"),"")</f>
        <v/>
      </c>
    </row>
    <row r="41" spans="2:12" x14ac:dyDescent="0.4">
      <c r="B41" s="263"/>
      <c r="C41" s="264" t="s">
        <v>62</v>
      </c>
      <c r="D41" s="257"/>
      <c r="E41" s="257"/>
      <c r="F41" s="255"/>
      <c r="G41" s="288"/>
      <c r="I41" s="120"/>
      <c r="J41" s="135"/>
      <c r="K41" s="18"/>
      <c r="L41" s="736" t="str">
        <f t="array" ref="L41">IF(SUM(ABS(M41:Y41))&gt;0,IF(OR($M$8:$Y$8=M41:Y41),"Hide","Show"),"")</f>
        <v/>
      </c>
    </row>
    <row r="42" spans="2:12" x14ac:dyDescent="0.4">
      <c r="B42" s="263"/>
      <c r="C42" s="264" t="s">
        <v>63</v>
      </c>
      <c r="D42" s="257"/>
      <c r="E42" s="257"/>
      <c r="F42" s="255"/>
      <c r="G42" s="288"/>
      <c r="I42" s="120"/>
      <c r="J42" s="135"/>
      <c r="K42" s="18"/>
      <c r="L42" s="736" t="str">
        <f t="array" ref="L42">IF(SUM(ABS(M42:Y42))&gt;0,IF(OR($M$8:$Y$8=M42:Y42),"Hide","Show"),"")</f>
        <v/>
      </c>
    </row>
    <row r="43" spans="2:12" x14ac:dyDescent="0.4">
      <c r="B43" s="263"/>
      <c r="C43" s="264" t="s">
        <v>64</v>
      </c>
      <c r="D43" s="257"/>
      <c r="E43" s="257"/>
      <c r="F43" s="255"/>
      <c r="G43" s="288"/>
      <c r="I43" s="120"/>
      <c r="J43" s="135"/>
      <c r="K43" s="18"/>
      <c r="L43" s="736" t="str">
        <f t="array" ref="L43">IF(SUM(ABS(M43:Y43))&gt;0,IF(OR($M$8:$Y$8=M43:Y43),"Hide","Show"),"")</f>
        <v/>
      </c>
    </row>
    <row r="44" spans="2:12" x14ac:dyDescent="0.4">
      <c r="B44" s="263"/>
      <c r="C44" s="264" t="s">
        <v>65</v>
      </c>
      <c r="D44" s="257"/>
      <c r="E44" s="257"/>
      <c r="F44" s="255"/>
      <c r="G44" s="288"/>
      <c r="I44" s="120"/>
      <c r="J44" s="135"/>
      <c r="K44" s="18"/>
      <c r="L44" s="736" t="str">
        <f t="array" ref="L44">IF(SUM(ABS(M44:Y44))&gt;0,IF(OR($M$8:$Y$8=M44:Y44),"Hide","Show"),"")</f>
        <v/>
      </c>
    </row>
    <row r="45" spans="2:12" x14ac:dyDescent="0.4">
      <c r="B45" s="263"/>
      <c r="C45" s="264" t="s">
        <v>66</v>
      </c>
      <c r="D45" s="257"/>
      <c r="E45" s="257"/>
      <c r="F45" s="255"/>
      <c r="G45" s="288"/>
      <c r="I45" s="120"/>
      <c r="J45" s="135"/>
      <c r="K45" s="18"/>
      <c r="L45" s="736" t="str">
        <f t="array" ref="L45">IF(SUM(ABS(M45:Y45))&gt;0,IF(OR($M$8:$Y$8=M45:Y45),"Hide","Show"),"")</f>
        <v/>
      </c>
    </row>
    <row r="46" spans="2:12" x14ac:dyDescent="0.4">
      <c r="B46" s="263"/>
      <c r="C46" s="264" t="s">
        <v>67</v>
      </c>
      <c r="D46" s="257"/>
      <c r="E46" s="257"/>
      <c r="F46" s="255"/>
      <c r="G46" s="288"/>
      <c r="I46" s="120"/>
      <c r="J46" s="135"/>
      <c r="K46" s="18"/>
      <c r="L46" s="736" t="str">
        <f t="array" ref="L46">IF(SUM(ABS(M46:Y46))&gt;0,IF(OR($M$8:$Y$8=M46:Y46),"Hide","Show"),"")</f>
        <v/>
      </c>
    </row>
    <row r="47" spans="2:12" x14ac:dyDescent="0.4">
      <c r="B47" s="263"/>
      <c r="C47" s="264" t="s">
        <v>68</v>
      </c>
      <c r="D47" s="257"/>
      <c r="E47" s="257"/>
      <c r="F47" s="255"/>
      <c r="G47" s="288"/>
      <c r="I47" s="120"/>
      <c r="J47" s="135"/>
      <c r="K47" s="18"/>
      <c r="L47" s="736" t="str">
        <f t="array" ref="L47">IF(SUM(ABS(M47:Y47))&gt;0,IF(OR($M$8:$Y$8=M47:Y47),"Hide","Show"),"")</f>
        <v/>
      </c>
    </row>
    <row r="48" spans="2:12" x14ac:dyDescent="0.4">
      <c r="B48" s="263"/>
      <c r="C48" s="264" t="s">
        <v>69</v>
      </c>
      <c r="D48" s="257"/>
      <c r="E48" s="257"/>
      <c r="F48" s="255"/>
      <c r="G48" s="288"/>
      <c r="I48" s="120"/>
      <c r="J48" s="135"/>
      <c r="K48" s="18"/>
      <c r="L48" s="736" t="str">
        <f t="array" ref="L48">IF(SUM(ABS(M48:Y48))&gt;0,IF(OR($M$8:$Y$8=M48:Y48),"Hide","Show"),"")</f>
        <v/>
      </c>
    </row>
    <row r="49" spans="2:12" ht="16" thickBot="1" x14ac:dyDescent="0.45">
      <c r="B49" s="263"/>
      <c r="C49" s="266" t="s">
        <v>70</v>
      </c>
      <c r="D49" s="260"/>
      <c r="E49" s="260"/>
      <c r="F49" s="256"/>
      <c r="G49" s="288"/>
      <c r="I49" s="120"/>
      <c r="J49" s="135"/>
      <c r="K49" s="18"/>
      <c r="L49" s="736" t="str">
        <f t="array" ref="L49">IF(SUM(ABS(M49:Y49))&gt;0,IF(OR($M$8:$Y$8=M49:Y49),"Hide","Show"),"")</f>
        <v/>
      </c>
    </row>
    <row r="50" spans="2:12" ht="16" thickBot="1" x14ac:dyDescent="0.45">
      <c r="B50" s="263"/>
      <c r="C50" s="258"/>
      <c r="D50" s="258"/>
      <c r="E50" s="258"/>
      <c r="F50" s="258"/>
      <c r="G50" s="293"/>
      <c r="I50" s="120"/>
      <c r="J50" s="135"/>
      <c r="K50" s="18"/>
      <c r="L50" s="736" t="str">
        <f t="array" ref="L50">IF(SUM(ABS(M50:Y50))&gt;0,IF(OR($M$8:$Y$8=M50:Y50),"Hide","Show"),"")</f>
        <v/>
      </c>
    </row>
    <row r="51" spans="2:12" ht="16" thickBot="1" x14ac:dyDescent="0.45">
      <c r="B51" s="263"/>
      <c r="C51" s="1118" t="s">
        <v>71</v>
      </c>
      <c r="D51" s="1119"/>
      <c r="E51" s="1119"/>
      <c r="F51" s="1120"/>
      <c r="G51" s="288"/>
      <c r="I51" s="120"/>
      <c r="J51" s="135"/>
      <c r="K51" s="18"/>
      <c r="L51" s="736" t="str">
        <f t="array" ref="L51">IF(SUM(ABS(M51:Y51))&gt;0,IF(OR($M$8:$Y$8=M51:Y51),"Hide","Show"),"")</f>
        <v/>
      </c>
    </row>
    <row r="52" spans="2:12" x14ac:dyDescent="0.4">
      <c r="B52" s="263"/>
      <c r="C52" s="267"/>
      <c r="D52" s="1165" t="s">
        <v>45</v>
      </c>
      <c r="E52" s="1166"/>
      <c r="F52" s="1167"/>
      <c r="G52" s="288"/>
      <c r="I52" s="120"/>
      <c r="J52" s="135"/>
      <c r="K52" s="18"/>
      <c r="L52" s="736" t="str">
        <f t="array" ref="L52">IF(SUM(ABS(M52:Y52))&gt;0,IF(OR($M$8:$Y$8=M52:Y52),"Hide","Show"),"")</f>
        <v/>
      </c>
    </row>
    <row r="53" spans="2:12" x14ac:dyDescent="0.4">
      <c r="B53" s="268"/>
      <c r="C53" s="263"/>
      <c r="D53" s="269" t="s">
        <v>52</v>
      </c>
      <c r="E53" s="269" t="s">
        <v>53</v>
      </c>
      <c r="F53" s="270" t="s">
        <v>54</v>
      </c>
      <c r="G53" s="288"/>
      <c r="I53" s="120"/>
      <c r="J53" s="135"/>
      <c r="K53" s="18"/>
      <c r="L53" s="736" t="str">
        <f t="array" ref="L53">IF(SUM(ABS(M53:Y53))&gt;0,IF(OR($M$8:$Y$8=M53:Y53),"Hide","Show"),"")</f>
        <v/>
      </c>
    </row>
    <row r="54" spans="2:12" x14ac:dyDescent="0.4">
      <c r="B54" s="263"/>
      <c r="C54" s="264" t="s">
        <v>251</v>
      </c>
      <c r="D54" s="257"/>
      <c r="E54" s="257"/>
      <c r="F54" s="255"/>
      <c r="G54" s="288"/>
      <c r="I54" s="120"/>
      <c r="J54" s="135"/>
      <c r="K54" s="18"/>
      <c r="L54" s="736" t="str">
        <f t="array" ref="L54">IF(SUM(ABS(M54:Y54))&gt;0,IF(OR($M$8:$Y$8=M54:Y54),"Hide","Show"),"")</f>
        <v/>
      </c>
    </row>
    <row r="55" spans="2:12" x14ac:dyDescent="0.4">
      <c r="B55" s="263"/>
      <c r="C55" s="264" t="s">
        <v>252</v>
      </c>
      <c r="D55" s="257"/>
      <c r="E55" s="257"/>
      <c r="F55" s="255"/>
      <c r="G55" s="288"/>
      <c r="I55" s="120"/>
      <c r="J55" s="135"/>
      <c r="K55" s="18"/>
      <c r="L55" s="736" t="str">
        <f t="array" ref="L55">IF(SUM(ABS(M55:Y55))&gt;0,IF(OR($M$8:$Y$8=M55:Y55),"Hide","Show"),"")</f>
        <v/>
      </c>
    </row>
    <row r="56" spans="2:12" x14ac:dyDescent="0.4">
      <c r="B56" s="263"/>
      <c r="C56" s="264" t="s">
        <v>74</v>
      </c>
      <c r="D56" s="257"/>
      <c r="E56" s="257"/>
      <c r="F56" s="255"/>
      <c r="G56" s="288"/>
      <c r="I56" s="120"/>
      <c r="J56" s="135"/>
      <c r="K56" s="18"/>
      <c r="L56" s="736" t="str">
        <f t="array" ref="L56">IF(SUM(ABS(M56:Y56))&gt;0,IF(OR($M$8:$Y$8=M56:Y56),"Hide","Show"),"")</f>
        <v/>
      </c>
    </row>
    <row r="57" spans="2:12" x14ac:dyDescent="0.4">
      <c r="B57" s="263"/>
      <c r="C57" s="264" t="s">
        <v>75</v>
      </c>
      <c r="D57" s="257"/>
      <c r="E57" s="257"/>
      <c r="F57" s="255"/>
      <c r="G57" s="288"/>
      <c r="I57" s="120"/>
      <c r="J57" s="135"/>
      <c r="K57" s="18"/>
      <c r="L57" s="736" t="str">
        <f t="array" ref="L57">IF(SUM(ABS(M57:Y57))&gt;0,IF(OR($M$8:$Y$8=M57:Y57),"Hide","Show"),"")</f>
        <v/>
      </c>
    </row>
    <row r="58" spans="2:12" ht="16" thickBot="1" x14ac:dyDescent="0.45">
      <c r="B58" s="263"/>
      <c r="C58" s="272" t="s">
        <v>340</v>
      </c>
      <c r="D58" s="260"/>
      <c r="E58" s="260"/>
      <c r="F58" s="256"/>
      <c r="G58" s="288"/>
      <c r="K58" s="18"/>
      <c r="L58" s="736" t="str">
        <f t="array" ref="L58">IF(SUM(ABS(M58:Y58))&gt;0,IF(OR($M$8:$Y$8=M58:Y58),"Hide","Show"),"")</f>
        <v/>
      </c>
    </row>
    <row r="59" spans="2:12" ht="16" thickBot="1" x14ac:dyDescent="0.45">
      <c r="B59" s="263"/>
      <c r="C59" s="258"/>
      <c r="D59" s="258"/>
      <c r="E59" s="258"/>
      <c r="F59" s="281"/>
      <c r="G59" s="293"/>
      <c r="I59" s="120"/>
      <c r="J59" s="135"/>
      <c r="K59" s="18"/>
      <c r="L59" s="736" t="str">
        <f t="array" ref="L59">IF(SUM(ABS(M59:Y59))&gt;0,IF(OR($M$8:$Y$8=M59:Y59),"Hide","Show"),"")</f>
        <v/>
      </c>
    </row>
    <row r="60" spans="2:12" ht="16" thickBot="1" x14ac:dyDescent="0.45">
      <c r="B60" s="263"/>
      <c r="C60" s="1118" t="s">
        <v>76</v>
      </c>
      <c r="D60" s="1119"/>
      <c r="E60" s="1119"/>
      <c r="F60" s="1120"/>
      <c r="G60" s="288"/>
      <c r="I60" s="120"/>
      <c r="J60" s="135"/>
      <c r="K60" s="18"/>
      <c r="L60" s="736" t="str">
        <f t="array" ref="L60">IF(SUM(ABS(M60:Y60))&gt;0,IF(OR($M$8:$Y$8=M60:Y60),"Hide","Show"),"")</f>
        <v/>
      </c>
    </row>
    <row r="61" spans="2:12" x14ac:dyDescent="0.4">
      <c r="B61" s="263"/>
      <c r="C61" s="267"/>
      <c r="D61" s="1165" t="s">
        <v>45</v>
      </c>
      <c r="E61" s="1166"/>
      <c r="F61" s="1167"/>
      <c r="G61" s="288"/>
      <c r="I61" s="120"/>
      <c r="J61" s="135"/>
      <c r="K61" s="18"/>
      <c r="L61" s="736" t="str">
        <f t="array" ref="L61">IF(SUM(ABS(M61:Y61))&gt;0,IF(OR($M$8:$Y$8=M61:Y61),"Hide","Show"),"")</f>
        <v/>
      </c>
    </row>
    <row r="62" spans="2:12" x14ac:dyDescent="0.4">
      <c r="B62" s="273"/>
      <c r="C62" s="263"/>
      <c r="D62" s="269" t="s">
        <v>52</v>
      </c>
      <c r="E62" s="269" t="s">
        <v>53</v>
      </c>
      <c r="F62" s="270" t="s">
        <v>54</v>
      </c>
      <c r="G62" s="288"/>
      <c r="I62" s="120"/>
      <c r="J62" s="135"/>
      <c r="K62" s="18"/>
      <c r="L62" s="736" t="str">
        <f t="array" ref="L62">IF(SUM(ABS(M62:Y62))&gt;0,IF(OR($M$8:$Y$8=M62:Y62),"Hide","Show"),"")</f>
        <v/>
      </c>
    </row>
    <row r="63" spans="2:12" x14ac:dyDescent="0.4">
      <c r="B63" s="263"/>
      <c r="C63" s="264" t="s">
        <v>77</v>
      </c>
      <c r="D63" s="257"/>
      <c r="E63" s="257"/>
      <c r="F63" s="255"/>
      <c r="G63" s="288"/>
      <c r="I63" s="120"/>
      <c r="J63" s="135"/>
      <c r="K63" s="18"/>
      <c r="L63" s="736" t="str">
        <f t="array" ref="L63">IF(SUM(ABS(M63:Y63))&gt;0,IF(OR($M$8:$Y$8=M63:Y63),"Hide","Show"),"")</f>
        <v/>
      </c>
    </row>
    <row r="64" spans="2:12" x14ac:dyDescent="0.4">
      <c r="B64" s="263"/>
      <c r="C64" s="264" t="s">
        <v>78</v>
      </c>
      <c r="D64" s="257"/>
      <c r="E64" s="257"/>
      <c r="F64" s="255"/>
      <c r="G64" s="288"/>
      <c r="I64" s="120"/>
      <c r="J64" s="135"/>
      <c r="K64" s="18"/>
      <c r="L64" s="736" t="str">
        <f t="array" ref="L64">IF(SUM(ABS(M64:Y64))&gt;0,IF(OR($M$8:$Y$8=M64:Y64),"Hide","Show"),"")</f>
        <v/>
      </c>
    </row>
    <row r="65" spans="1:12" x14ac:dyDescent="0.4">
      <c r="B65" s="263"/>
      <c r="C65" s="264" t="s">
        <v>79</v>
      </c>
      <c r="D65" s="257"/>
      <c r="E65" s="257"/>
      <c r="F65" s="255"/>
      <c r="G65" s="288"/>
      <c r="I65" s="120"/>
      <c r="J65" s="135"/>
      <c r="K65" s="18"/>
      <c r="L65" s="736" t="str">
        <f t="array" ref="L65">IF(SUM(ABS(M65:Y65))&gt;0,IF(OR($M$8:$Y$8=M65:Y65),"Hide","Show"),"")</f>
        <v/>
      </c>
    </row>
    <row r="66" spans="1:12" x14ac:dyDescent="0.4">
      <c r="B66" s="263"/>
      <c r="C66" s="264" t="s">
        <v>80</v>
      </c>
      <c r="D66" s="257"/>
      <c r="E66" s="257"/>
      <c r="F66" s="255"/>
      <c r="G66" s="288"/>
      <c r="I66" s="120"/>
      <c r="J66" s="135"/>
      <c r="K66" s="18"/>
      <c r="L66" s="736" t="str">
        <f t="array" ref="L66">IF(SUM(ABS(M66:Y66))&gt;0,IF(OR($M$8:$Y$8=M66:Y66),"Hide","Show"),"")</f>
        <v/>
      </c>
    </row>
    <row r="67" spans="1:12" x14ac:dyDescent="0.4">
      <c r="B67" s="263"/>
      <c r="C67" s="264" t="s">
        <v>81</v>
      </c>
      <c r="D67" s="257"/>
      <c r="E67" s="257"/>
      <c r="F67" s="255"/>
      <c r="G67" s="288"/>
      <c r="I67" s="120"/>
      <c r="J67" s="135"/>
      <c r="K67" s="18"/>
      <c r="L67" s="736" t="str">
        <f t="array" ref="L67">IF(SUM(ABS(M67:Y67))&gt;0,IF(OR($M$8:$Y$8=M67:Y67),"Hide","Show"),"")</f>
        <v/>
      </c>
    </row>
    <row r="68" spans="1:12" x14ac:dyDescent="0.4">
      <c r="B68" s="263"/>
      <c r="C68" s="264" t="s">
        <v>82</v>
      </c>
      <c r="D68" s="257"/>
      <c r="E68" s="257"/>
      <c r="F68" s="255"/>
      <c r="G68" s="288"/>
      <c r="I68" s="120"/>
      <c r="J68" s="135"/>
      <c r="K68" s="18"/>
      <c r="L68" s="736" t="str">
        <f t="array" ref="L68">IF(SUM(ABS(M68:Y68))&gt;0,IF(OR($M$8:$Y$8=M68:Y68),"Hide","Show"),"")</f>
        <v/>
      </c>
    </row>
    <row r="69" spans="1:12" x14ac:dyDescent="0.4">
      <c r="B69" s="263"/>
      <c r="C69" s="264" t="s">
        <v>83</v>
      </c>
      <c r="D69" s="257"/>
      <c r="E69" s="257"/>
      <c r="F69" s="255"/>
      <c r="G69" s="288"/>
      <c r="I69" s="120"/>
      <c r="J69" s="135"/>
      <c r="K69" s="18"/>
      <c r="L69" s="736" t="str">
        <f t="array" ref="L69">IF(SUM(ABS(M69:Y69))&gt;0,IF(OR($M$8:$Y$8=M69:Y69),"Hide","Show"),"")</f>
        <v/>
      </c>
    </row>
    <row r="70" spans="1:12" ht="16" thickBot="1" x14ac:dyDescent="0.45">
      <c r="B70" s="263"/>
      <c r="C70" s="266" t="s">
        <v>84</v>
      </c>
      <c r="D70" s="260"/>
      <c r="E70" s="260"/>
      <c r="F70" s="256"/>
      <c r="G70" s="288"/>
      <c r="I70" s="120"/>
      <c r="J70" s="135"/>
      <c r="K70" s="18"/>
      <c r="L70" s="736" t="str">
        <f t="array" ref="L70">IF(SUM(ABS(M70:Y70))&gt;0,IF(OR($M$8:$Y$8=M70:Y70),"Hide","Show"),"")</f>
        <v/>
      </c>
    </row>
    <row r="71" spans="1:12" ht="16" thickBot="1" x14ac:dyDescent="0.45">
      <c r="B71" s="263"/>
      <c r="C71" s="258"/>
      <c r="D71" s="258"/>
      <c r="E71" s="258"/>
      <c r="F71" s="258"/>
      <c r="G71" s="293"/>
      <c r="I71" s="120"/>
      <c r="J71" s="135"/>
      <c r="K71" s="18"/>
      <c r="L71" s="736" t="str">
        <f t="array" ref="L71">IF(SUM(ABS(M71:Y71))&gt;0,IF(OR($M$8:$Y$8=M71:Y71),"Hide","Show"),"")</f>
        <v/>
      </c>
    </row>
    <row r="72" spans="1:12" ht="16" thickBot="1" x14ac:dyDescent="0.45">
      <c r="B72" s="263"/>
      <c r="C72" s="1118" t="s">
        <v>185</v>
      </c>
      <c r="D72" s="1119"/>
      <c r="E72" s="1119"/>
      <c r="F72" s="1120"/>
      <c r="G72" s="288"/>
      <c r="I72" s="120"/>
      <c r="J72" s="135"/>
      <c r="K72" s="18"/>
      <c r="L72" s="736" t="str">
        <f t="array" ref="L72">IF(SUM(ABS(M72:Y72))&gt;0,IF(OR($M$8:$Y$8=M72:Y72),"Hide","Show"),"")</f>
        <v/>
      </c>
    </row>
    <row r="73" spans="1:12" x14ac:dyDescent="0.4">
      <c r="B73" s="268"/>
      <c r="C73" s="267"/>
      <c r="D73" s="1165" t="s">
        <v>45</v>
      </c>
      <c r="E73" s="1166"/>
      <c r="F73" s="1167"/>
      <c r="G73" s="293"/>
      <c r="I73" s="120"/>
      <c r="J73" s="135"/>
      <c r="K73" s="18"/>
      <c r="L73" s="736" t="str">
        <f t="array" ref="L73">IF(SUM(ABS(M73:Y73))&gt;0,IF(OR($M$8:$Y$8=M73:Y73),"Hide","Show"),"")</f>
        <v/>
      </c>
    </row>
    <row r="74" spans="1:12" x14ac:dyDescent="0.4">
      <c r="B74" s="263"/>
      <c r="C74" s="264" t="s">
        <v>184</v>
      </c>
      <c r="D74" s="1112"/>
      <c r="E74" s="1112"/>
      <c r="F74" s="1113"/>
      <c r="G74" s="293"/>
      <c r="I74" s="120"/>
      <c r="J74" s="135"/>
      <c r="K74" s="18"/>
      <c r="L74" s="736" t="str">
        <f t="array" ref="L74">IF(SUM(ABS(M74:Y74))&gt;0,IF(OR($M$8:$Y$8=M74:Y74),"Hide","Show"),"")</f>
        <v/>
      </c>
    </row>
    <row r="75" spans="1:12" x14ac:dyDescent="0.4">
      <c r="B75" s="263"/>
      <c r="C75" s="264" t="s">
        <v>183</v>
      </c>
      <c r="D75" s="1112"/>
      <c r="E75" s="1112"/>
      <c r="F75" s="1113"/>
      <c r="G75" s="293"/>
      <c r="I75" s="120"/>
      <c r="J75" s="135"/>
      <c r="K75" s="18"/>
      <c r="L75" s="736" t="str">
        <f t="array" ref="L75">IF(SUM(ABS(M75:Y75))&gt;0,IF(OR($M$8:$Y$8=M75:Y75),"Hide","Show"),"")</f>
        <v/>
      </c>
    </row>
    <row r="76" spans="1:12" x14ac:dyDescent="0.4">
      <c r="B76" s="263"/>
      <c r="C76" s="264" t="s">
        <v>253</v>
      </c>
      <c r="D76" s="1112"/>
      <c r="E76" s="1112"/>
      <c r="F76" s="1113"/>
      <c r="G76" s="293"/>
      <c r="I76" s="120"/>
      <c r="J76" s="135"/>
      <c r="K76" s="18"/>
      <c r="L76" s="736" t="str">
        <f t="array" ref="L76">IF(SUM(ABS(M76:Y76))&gt;0,IF(OR($M$8:$Y$8=M76:Y76),"Hide","Show"),"")</f>
        <v/>
      </c>
    </row>
    <row r="77" spans="1:12" ht="16" thickBot="1" x14ac:dyDescent="0.45">
      <c r="B77" s="263"/>
      <c r="C77" s="266" t="s">
        <v>87</v>
      </c>
      <c r="D77" s="1114" t="str">
        <f>IF(D74+D76=0,"",D74+D76)</f>
        <v/>
      </c>
      <c r="E77" s="1114"/>
      <c r="F77" s="1115"/>
      <c r="G77" s="293"/>
      <c r="I77" s="126"/>
      <c r="J77" s="136"/>
      <c r="K77" s="18"/>
      <c r="L77" s="736" t="str">
        <f t="array" ref="L77">IF(SUM(ABS(M77:Y77))&gt;0,IF(OR($M$8:$Y$8=M77:Y77),"Hide","Show"),"")</f>
        <v/>
      </c>
    </row>
    <row r="78" spans="1:12" ht="16" thickBot="1" x14ac:dyDescent="0.45">
      <c r="B78" s="276"/>
      <c r="C78" s="261"/>
      <c r="D78" s="261"/>
      <c r="E78" s="261"/>
      <c r="F78" s="261"/>
      <c r="G78" s="298"/>
      <c r="I78" s="127"/>
      <c r="J78" s="135"/>
      <c r="K78" s="18"/>
      <c r="L78" s="736" t="str">
        <f t="array" ref="L78">IF(SUM(ABS(M78:Y78))&gt;0,IF(OR($M$8:$Y$8=M78:Y78),"Hide","Show"),"")</f>
        <v/>
      </c>
    </row>
    <row r="79" spans="1:12" x14ac:dyDescent="0.4">
      <c r="B79" s="7"/>
      <c r="C79" s="9"/>
      <c r="D79" s="142"/>
      <c r="E79" s="9"/>
      <c r="F79" s="9"/>
      <c r="G79" s="9"/>
      <c r="H79" s="9"/>
      <c r="K79" s="18"/>
      <c r="L79" s="736" t="str">
        <f t="array" ref="L79">IF(SUM(ABS(M79:Y79))&gt;0,IF(OR($M$8:$Y$8=M79:Y79),"Hide","Show"),"")</f>
        <v/>
      </c>
    </row>
    <row r="80" spans="1:12" s="17" customFormat="1" x14ac:dyDescent="0.4">
      <c r="A80" s="18"/>
      <c r="B80" s="19"/>
      <c r="C80" s="141"/>
      <c r="D80" s="143"/>
      <c r="E80" s="143"/>
      <c r="F80" s="143"/>
      <c r="G80" s="141"/>
      <c r="H80" s="141"/>
      <c r="I80" s="18"/>
      <c r="J80" s="18"/>
      <c r="K80" s="18"/>
      <c r="L80" s="736" t="str">
        <f t="array" ref="L80">IF(SUM(ABS(M80:Y80))&gt;0,IF(OR($M$8:$Y$8=M80:Y80),"Hide","Show"),"")</f>
        <v/>
      </c>
    </row>
    <row r="81" spans="12:12" x14ac:dyDescent="0.4">
      <c r="L81" s="736" t="str">
        <f t="array" ref="L81">IF(SUM(ABS(M81:Y81))&gt;0,IF(OR($M$8:$Y$8=M81:Y81),"Hide","Show"),"")</f>
        <v/>
      </c>
    </row>
    <row r="82" spans="12:12" x14ac:dyDescent="0.4">
      <c r="L82" s="736" t="str">
        <f t="array" ref="L82">IF(SUM(ABS(M82:Y82))&gt;0,IF(OR($M$8:$Y$8=M82:Y82),"Hide","Show"),"")</f>
        <v/>
      </c>
    </row>
    <row r="83" spans="12:12" x14ac:dyDescent="0.4">
      <c r="L83" s="736" t="str">
        <f t="array" ref="L83">IF(SUM(ABS(M83:Y83))&gt;0,IF(OR($M$8:$Y$8=M83:Y83),"Hide","Show"),"")</f>
        <v/>
      </c>
    </row>
    <row r="84" spans="12:12" x14ac:dyDescent="0.4">
      <c r="L84" s="736" t="str">
        <f t="array" ref="L84">IF(SUM(ABS(M84:Y84))&gt;0,IF(OR($M$8:$Y$8=M84:Y84),"Hide","Show"),"")</f>
        <v/>
      </c>
    </row>
    <row r="85" spans="12:12" x14ac:dyDescent="0.4">
      <c r="L85" s="736" t="str">
        <f t="array" ref="L85">IF(SUM(ABS(M85:Y85))&gt;0,IF(OR($M$8:$Y$8=M85:Y85),"Hide","Show"),"")</f>
        <v/>
      </c>
    </row>
    <row r="86" spans="12:12" x14ac:dyDescent="0.4">
      <c r="L86" s="736" t="str">
        <f t="array" ref="L86">IF(SUM(ABS(M86:Y86))&gt;0,IF(OR($M$8:$Y$8=M86:Y86),"Hide","Show"),"")</f>
        <v/>
      </c>
    </row>
    <row r="87" spans="12:12" x14ac:dyDescent="0.4">
      <c r="L87" s="736" t="str">
        <f t="array" ref="L87">IF(SUM(ABS(M87:Y87))&gt;0,IF(OR($M$8:$Y$8=M87:Y87),"Hide","Show"),"")</f>
        <v/>
      </c>
    </row>
    <row r="88" spans="12:12" x14ac:dyDescent="0.4">
      <c r="L88" s="736" t="str">
        <f t="array" ref="L88">IF(SUM(ABS(M88:Y88))&gt;0,IF(OR($M$8:$Y$8=M88:Y88),"Hide","Show"),"")</f>
        <v/>
      </c>
    </row>
    <row r="89" spans="12:12" x14ac:dyDescent="0.4">
      <c r="L89" s="736" t="str">
        <f t="array" ref="L89">IF(SUM(ABS(M89:Y89))&gt;0,IF(OR($M$8:$Y$8=M89:Y89),"Hide","Show"),"")</f>
        <v/>
      </c>
    </row>
    <row r="90" spans="12:12" x14ac:dyDescent="0.4">
      <c r="L90" s="736" t="str">
        <f t="array" ref="L90">IF(SUM(ABS(M90:Y90))&gt;0,IF(OR($M$8:$Y$8=M90:Y90),"Hide","Show"),"")</f>
        <v/>
      </c>
    </row>
    <row r="91" spans="12:12" x14ac:dyDescent="0.4">
      <c r="L91" s="736" t="str">
        <f t="array" ref="L91">IF(SUM(ABS(M91:Y91))&gt;0,IF(OR($M$8:$Y$8=M91:Y91),"Hide","Show"),"")</f>
        <v/>
      </c>
    </row>
    <row r="92" spans="12:12" x14ac:dyDescent="0.4">
      <c r="L92" s="736" t="str">
        <f t="array" ref="L92">IF(SUM(ABS(M92:Y92))&gt;0,IF(OR($M$8:$Y$8=M92:Y92),"Hide","Show"),"")</f>
        <v/>
      </c>
    </row>
    <row r="93" spans="12:12" x14ac:dyDescent="0.4">
      <c r="L93" s="736" t="str">
        <f t="array" ref="L93">IF(SUM(ABS(M93:Y93))&gt;0,IF(OR($M$8:$Y$8=M93:Y93),"Hide","Show"),"")</f>
        <v/>
      </c>
    </row>
    <row r="94" spans="12:12" x14ac:dyDescent="0.4">
      <c r="L94" s="736" t="str">
        <f t="array" ref="L94">IF(SUM(ABS(M94:Y94))&gt;0,IF(OR($M$8:$Y$8=M94:Y94),"Hide","Show"),"")</f>
        <v/>
      </c>
    </row>
    <row r="95" spans="12:12" x14ac:dyDescent="0.4">
      <c r="L95" s="736" t="str">
        <f t="array" ref="L95">IF(SUM(ABS(M95:Y95))&gt;0,IF(OR($M$8:$Y$8=M95:Y95),"Hide","Show"),"")</f>
        <v/>
      </c>
    </row>
    <row r="96" spans="12:12" x14ac:dyDescent="0.4">
      <c r="L96" s="736" t="str">
        <f t="array" ref="L96">IF(SUM(ABS(M96:Y96))&gt;0,IF(OR($M$8:$Y$8=M96:Y96),"Hide","Show"),"")</f>
        <v/>
      </c>
    </row>
    <row r="97" spans="12:12" x14ac:dyDescent="0.4">
      <c r="L97" s="736" t="str">
        <f t="array" ref="L97">IF(SUM(ABS(M97:Y97))&gt;0,IF(OR($M$8:$Y$8=M97:Y97),"Hide","Show"),"")</f>
        <v/>
      </c>
    </row>
    <row r="98" spans="12:12" x14ac:dyDescent="0.4">
      <c r="L98" s="736" t="str">
        <f t="array" ref="L98">IF(SUM(ABS(M98:Y98))&gt;0,IF(OR($M$8:$Y$8=M98:Y98),"Hide","Show"),"")</f>
        <v/>
      </c>
    </row>
    <row r="99" spans="12:12" x14ac:dyDescent="0.4">
      <c r="L99" s="736" t="str">
        <f t="array" ref="L99">IF(SUM(ABS(M99:Y99))&gt;0,IF(OR($M$8:$Y$8=M99:Y99),"Hide","Show"),"")</f>
        <v/>
      </c>
    </row>
    <row r="100" spans="12:12" x14ac:dyDescent="0.4">
      <c r="L100" s="736" t="str">
        <f t="array" ref="L100">IF(SUM(ABS(M100:Y100))&gt;0,IF(OR($M$8:$Y$8=M100:Y100),"Hide","Show"),"")</f>
        <v/>
      </c>
    </row>
    <row r="101" spans="12:12" x14ac:dyDescent="0.4">
      <c r="L101" s="736" t="str">
        <f t="array" ref="L101">IF(SUM(ABS(M101:Y101))&gt;0,IF(OR($M$8:$Y$8=M101:Y101),"Hide","Show"),"")</f>
        <v/>
      </c>
    </row>
    <row r="102" spans="12:12" x14ac:dyDescent="0.4">
      <c r="L102" s="736" t="str">
        <f t="array" ref="L102">IF(SUM(ABS(M102:Y102))&gt;0,IF(OR($M$8:$Y$8=M102:Y102),"Hide","Show"),"")</f>
        <v/>
      </c>
    </row>
    <row r="103" spans="12:12" x14ac:dyDescent="0.4">
      <c r="L103" s="736" t="str">
        <f t="array" ref="L103">IF(SUM(ABS(M103:Y103))&gt;0,IF(OR($M$8:$Y$8=M103:Y103),"Hide","Show"),"")</f>
        <v/>
      </c>
    </row>
    <row r="104" spans="12:12" x14ac:dyDescent="0.4">
      <c r="L104" s="736" t="str">
        <f t="array" ref="L104">IF(SUM(ABS(M104:Y104))&gt;0,IF(OR($M$8:$Y$8=M104:Y104),"Hide","Show"),"")</f>
        <v/>
      </c>
    </row>
    <row r="105" spans="12:12" x14ac:dyDescent="0.4">
      <c r="L105" s="736" t="str">
        <f t="array" ref="L105">IF(SUM(ABS(M105:Y105))&gt;0,IF(OR($M$8:$Y$8=M105:Y105),"Hide","Show"),"")</f>
        <v/>
      </c>
    </row>
    <row r="106" spans="12:12" x14ac:dyDescent="0.4">
      <c r="L106" s="736" t="str">
        <f t="array" ref="L106">IF(SUM(ABS(M106:Y106))&gt;0,IF(OR($M$8:$Y$8=M106:Y106),"Hide","Show"),"")</f>
        <v/>
      </c>
    </row>
    <row r="107" spans="12:12" x14ac:dyDescent="0.4">
      <c r="L107" s="736" t="str">
        <f t="array" ref="L107">IF(SUM(ABS(M107:Y107))&gt;0,IF(OR($M$8:$Y$8=M107:Y107),"Hide","Show"),"")</f>
        <v/>
      </c>
    </row>
    <row r="108" spans="12:12" x14ac:dyDescent="0.4">
      <c r="L108" s="736" t="str">
        <f t="array" ref="L108">IF(SUM(ABS(M108:Y108))&gt;0,IF(OR($M$8:$Y$8=M108:Y108),"Hide","Show"),"")</f>
        <v/>
      </c>
    </row>
    <row r="109" spans="12:12" x14ac:dyDescent="0.4">
      <c r="L109" s="736" t="str">
        <f t="array" ref="L109">IF(SUM(ABS(M109:Y109))&gt;0,IF(OR($M$8:$Y$8=M109:Y109),"Hide","Show"),"")</f>
        <v/>
      </c>
    </row>
    <row r="110" spans="12:12" x14ac:dyDescent="0.4">
      <c r="L110" s="736" t="str">
        <f t="array" ref="L110">IF(SUM(ABS(M110:Y110))&gt;0,IF(OR($M$8:$Y$8=M110:Y110),"Hide","Show"),"")</f>
        <v/>
      </c>
    </row>
    <row r="111" spans="12:12" x14ac:dyDescent="0.4">
      <c r="L111" s="736" t="str">
        <f t="array" ref="L111">IF(SUM(ABS(M111:Y111))&gt;0,IF(OR($M$8:$Y$8=M111:Y111),"Hide","Show"),"")</f>
        <v/>
      </c>
    </row>
    <row r="112" spans="12:12" x14ac:dyDescent="0.4">
      <c r="L112" s="736" t="str">
        <f t="array" ref="L112">IF(SUM(ABS(M112:Y112))&gt;0,IF(OR($M$8:$Y$8=M112:Y112),"Hide","Show"),"")</f>
        <v/>
      </c>
    </row>
    <row r="113" spans="12:12" x14ac:dyDescent="0.4">
      <c r="L113" s="736" t="str">
        <f t="array" ref="L113">IF(SUM(ABS(M113:Y113))&gt;0,IF(OR($M$8:$Y$8=M113:Y113),"Hide","Show"),"")</f>
        <v/>
      </c>
    </row>
    <row r="114" spans="12:12" x14ac:dyDescent="0.4">
      <c r="L114" s="736" t="str">
        <f t="array" ref="L114">IF(SUM(ABS(M114:Y114))&gt;0,IF(OR($M$8:$Y$8=M114:Y114),"Hide","Show"),"")</f>
        <v/>
      </c>
    </row>
    <row r="115" spans="12:12" x14ac:dyDescent="0.4">
      <c r="L115" s="736" t="str">
        <f t="array" ref="L115">IF(SUM(ABS(M115:Y115))&gt;0,IF(OR($M$8:$Y$8=M115:Y115),"Hide","Show"),"")</f>
        <v/>
      </c>
    </row>
    <row r="116" spans="12:12" x14ac:dyDescent="0.4">
      <c r="L116" s="736" t="str">
        <f t="array" ref="L116">IF(SUM(ABS(M116:Y116))&gt;0,IF(OR($M$8:$Y$8=M116:Y116),"Hide","Show"),"")</f>
        <v/>
      </c>
    </row>
    <row r="117" spans="12:12" x14ac:dyDescent="0.4">
      <c r="L117" s="736" t="str">
        <f t="array" ref="L117">IF(SUM(ABS(M117:Y117))&gt;0,IF(OR($M$8:$Y$8=M117:Y117),"Hide","Show"),"")</f>
        <v/>
      </c>
    </row>
    <row r="118" spans="12:12" x14ac:dyDescent="0.4">
      <c r="L118" s="736" t="str">
        <f t="array" ref="L118">IF(SUM(ABS(M118:Y118))&gt;0,IF(OR($M$8:$Y$8=M118:Y118),"Hide","Show"),"")</f>
        <v/>
      </c>
    </row>
    <row r="119" spans="12:12" x14ac:dyDescent="0.4">
      <c r="L119" s="736" t="str">
        <f t="array" ref="L119">IF(SUM(ABS(M119:Y119))&gt;0,IF(OR($M$8:$Y$8=M119:Y119),"Hide","Show"),"")</f>
        <v/>
      </c>
    </row>
    <row r="120" spans="12:12" x14ac:dyDescent="0.4">
      <c r="L120" s="736" t="str">
        <f t="array" ref="L120">IF(SUM(ABS(M120:Y120))&gt;0,IF(OR($M$8:$Y$8=M120:Y120),"Hide","Show"),"")</f>
        <v/>
      </c>
    </row>
    <row r="121" spans="12:12" x14ac:dyDescent="0.4">
      <c r="L121" s="736" t="str">
        <f t="array" ref="L121">IF(SUM(ABS(M121:Y121))&gt;0,IF(OR($M$8:$Y$8=M121:Y121),"Hide","Show"),"")</f>
        <v/>
      </c>
    </row>
    <row r="122" spans="12:12" x14ac:dyDescent="0.4">
      <c r="L122" s="736" t="str">
        <f t="array" ref="L122">IF(SUM(ABS(M122:Y122))&gt;0,IF(OR($M$8:$Y$8=M122:Y122),"Hide","Show"),"")</f>
        <v/>
      </c>
    </row>
    <row r="123" spans="12:12" x14ac:dyDescent="0.4">
      <c r="L123" s="736" t="str">
        <f t="array" ref="L123">IF(SUM(ABS(M123:Y123))&gt;0,IF(OR($M$8:$Y$8=M123:Y123),"Hide","Show"),"")</f>
        <v/>
      </c>
    </row>
    <row r="124" spans="12:12" x14ac:dyDescent="0.4">
      <c r="L124" s="736" t="str">
        <f t="array" ref="L124">IF(SUM(ABS(M124:Y124))&gt;0,IF(OR($M$8:$Y$8=M124:Y124),"Hide","Show"),"")</f>
        <v/>
      </c>
    </row>
    <row r="125" spans="12:12" x14ac:dyDescent="0.4">
      <c r="L125" s="736" t="str">
        <f t="array" ref="L125">IF(SUM(ABS(M125:Y125))&gt;0,IF(OR($M$8:$Y$8=M125:Y125),"Hide","Show"),"")</f>
        <v/>
      </c>
    </row>
    <row r="126" spans="12:12" x14ac:dyDescent="0.4">
      <c r="L126" s="736" t="str">
        <f t="array" ref="L126">IF(SUM(ABS(M126:Y126))&gt;0,IF(OR($M$8:$Y$8=M126:Y126),"Hide","Show"),"")</f>
        <v/>
      </c>
    </row>
    <row r="127" spans="12:12" x14ac:dyDescent="0.4">
      <c r="L127" s="736" t="str">
        <f t="array" ref="L127">IF(SUM(ABS(M127:Y127))&gt;0,IF(OR($M$8:$Y$8=M127:Y127),"Hide","Show"),"")</f>
        <v/>
      </c>
    </row>
    <row r="128" spans="12:12" x14ac:dyDescent="0.4">
      <c r="L128" s="736" t="str">
        <f t="array" ref="L128">IF(SUM(ABS(M128:Y128))&gt;0,IF(OR($M$8:$Y$8=M128:Y128),"Hide","Show"),"")</f>
        <v/>
      </c>
    </row>
    <row r="129" spans="12:12" x14ac:dyDescent="0.4">
      <c r="L129" s="736" t="str">
        <f t="array" ref="L129">IF(SUM(ABS(M129:Y129))&gt;0,IF(OR($M$8:$Y$8=M129:Y129),"Hide","Show"),"")</f>
        <v/>
      </c>
    </row>
    <row r="130" spans="12:12" x14ac:dyDescent="0.4">
      <c r="L130" s="736" t="str">
        <f t="array" ref="L130">IF(SUM(ABS(M130:Y130))&gt;0,IF(OR($M$8:$Y$8=M130:Y130),"Hide","Show"),"")</f>
        <v/>
      </c>
    </row>
    <row r="131" spans="12:12" x14ac:dyDescent="0.4">
      <c r="L131" s="736" t="str">
        <f t="array" ref="L131">IF(SUM(ABS(M131:Y131))&gt;0,IF(OR($M$8:$Y$8=M131:Y131),"Hide","Show"),"")</f>
        <v/>
      </c>
    </row>
    <row r="132" spans="12:12" x14ac:dyDescent="0.4">
      <c r="L132" s="736" t="str">
        <f t="array" ref="L132">IF(SUM(ABS(M132:Y132))&gt;0,IF(OR($M$8:$Y$8=M132:Y132),"Hide","Show"),"")</f>
        <v/>
      </c>
    </row>
    <row r="133" spans="12:12" x14ac:dyDescent="0.4">
      <c r="L133" s="736" t="str">
        <f t="array" ref="L133">IF(SUM(ABS(M133:Y133))&gt;0,IF(OR($M$8:$Y$8=M133:Y133),"Hide","Show"),"")</f>
        <v/>
      </c>
    </row>
    <row r="134" spans="12:12" x14ac:dyDescent="0.4">
      <c r="L134" s="736" t="str">
        <f t="array" ref="L134">IF(SUM(ABS(M134:Y134))&gt;0,IF(OR($M$8:$Y$8=M134:Y134),"Hide","Show"),"")</f>
        <v/>
      </c>
    </row>
    <row r="135" spans="12:12" x14ac:dyDescent="0.4">
      <c r="L135" s="736" t="str">
        <f t="array" ref="L135">IF(SUM(ABS(M135:Y135))&gt;0,IF(OR($M$8:$Y$8=M135:Y135),"Hide","Show"),"")</f>
        <v/>
      </c>
    </row>
    <row r="136" spans="12:12" x14ac:dyDescent="0.4">
      <c r="L136" s="736" t="str">
        <f t="array" ref="L136">IF(SUM(ABS(M136:Y136))&gt;0,IF(OR($M$8:$Y$8=M136:Y136),"Hide","Show"),"")</f>
        <v/>
      </c>
    </row>
    <row r="137" spans="12:12" x14ac:dyDescent="0.4">
      <c r="L137" s="736" t="str">
        <f t="array" ref="L137">IF(SUM(ABS(M137:Y137))&gt;0,IF(OR($M$8:$Y$8=M137:Y137),"Hide","Show"),"")</f>
        <v/>
      </c>
    </row>
    <row r="138" spans="12:12" x14ac:dyDescent="0.4">
      <c r="L138" s="736" t="str">
        <f t="array" ref="L138">IF(SUM(ABS(M138:Y138))&gt;0,IF(OR($M$8:$Y$8=M138:Y138),"Hide","Show"),"")</f>
        <v/>
      </c>
    </row>
    <row r="139" spans="12:12" x14ac:dyDescent="0.4">
      <c r="L139" s="736" t="str">
        <f t="array" ref="L139">IF(SUM(ABS(M139:Y139))&gt;0,IF(OR($M$8:$Y$8=M139:Y139),"Hide","Show"),"")</f>
        <v/>
      </c>
    </row>
    <row r="140" spans="12:12" x14ac:dyDescent="0.4">
      <c r="L140" s="736" t="str">
        <f t="array" ref="L140">IF(SUM(ABS(M140:Y140))&gt;0,IF(OR($M$8:$Y$8=M140:Y140),"Hide","Show"),"")</f>
        <v/>
      </c>
    </row>
    <row r="141" spans="12:12" x14ac:dyDescent="0.4">
      <c r="L141" s="736" t="str">
        <f t="array" ref="L141">IF(SUM(ABS(M141:Y141))&gt;0,IF(OR($M$8:$Y$8=M141:Y141),"Hide","Show"),"")</f>
        <v/>
      </c>
    </row>
    <row r="142" spans="12:12" x14ac:dyDescent="0.4">
      <c r="L142" s="736" t="str">
        <f t="array" ref="L142">IF(SUM(ABS(M142:Y142))&gt;0,IF(OR($M$8:$Y$8=M142:Y142),"Hide","Show"),"")</f>
        <v/>
      </c>
    </row>
    <row r="143" spans="12:12" x14ac:dyDescent="0.4">
      <c r="L143" s="736" t="str">
        <f t="array" ref="L143">IF(SUM(ABS(M143:Y143))&gt;0,IF(OR($M$8:$Y$8=M143:Y143),"Hide","Show"),"")</f>
        <v/>
      </c>
    </row>
    <row r="144" spans="12:12" x14ac:dyDescent="0.4">
      <c r="L144" s="736" t="str">
        <f t="array" ref="L144">IF(SUM(ABS(M144:Y144))&gt;0,IF(OR($M$8:$Y$8=M144:Y144),"Hide","Show"),"")</f>
        <v/>
      </c>
    </row>
    <row r="145" spans="12:12" x14ac:dyDescent="0.4">
      <c r="L145" s="736" t="str">
        <f t="array" ref="L145">IF(SUM(ABS(M145:Y145))&gt;0,IF(OR($M$8:$Y$8=M145:Y145),"Hide","Show"),"")</f>
        <v/>
      </c>
    </row>
    <row r="146" spans="12:12" x14ac:dyDescent="0.4">
      <c r="L146" s="736" t="str">
        <f t="array" ref="L146">IF(SUM(ABS(M146:Y146))&gt;0,IF(OR($M$8:$Y$8=M146:Y146),"Hide","Show"),"")</f>
        <v/>
      </c>
    </row>
    <row r="147" spans="12:12" x14ac:dyDescent="0.4">
      <c r="L147" s="736" t="str">
        <f t="array" ref="L147">IF(SUM(ABS(M147:Y147))&gt;0,IF(OR($M$8:$Y$8=M147:Y147),"Hide","Show"),"")</f>
        <v/>
      </c>
    </row>
    <row r="148" spans="12:12" x14ac:dyDescent="0.4">
      <c r="L148" s="736" t="str">
        <f t="array" ref="L148">IF(SUM(ABS(M148:Y148))&gt;0,IF(OR($M$8:$Y$8=M148:Y148),"Hide","Show"),"")</f>
        <v/>
      </c>
    </row>
    <row r="149" spans="12:12" x14ac:dyDescent="0.4">
      <c r="L149" s="736" t="str">
        <f t="array" ref="L149">IF(SUM(ABS(M149:Y149))&gt;0,IF(OR($M$8:$Y$8=M149:Y149),"Hide","Show"),"")</f>
        <v/>
      </c>
    </row>
    <row r="150" spans="12:12" x14ac:dyDescent="0.4">
      <c r="L150" s="736" t="str">
        <f t="array" ref="L150">IF(SUM(ABS(M150:Y150))&gt;0,IF(OR($M$8:$Y$8=M150:Y150),"Hide","Show"),"")</f>
        <v/>
      </c>
    </row>
    <row r="151" spans="12:12" x14ac:dyDescent="0.4">
      <c r="L151" s="736" t="str">
        <f t="array" ref="L151">IF(SUM(ABS(M151:Y151))&gt;0,IF(OR($M$8:$Y$8=M151:Y151),"Hide","Show"),"")</f>
        <v/>
      </c>
    </row>
    <row r="152" spans="12:12" x14ac:dyDescent="0.4">
      <c r="L152" s="736" t="str">
        <f t="array" ref="L152">IF(SUM(ABS(M152:Y152))&gt;0,IF(OR($M$8:$Y$8=M152:Y152),"Hide","Show"),"")</f>
        <v/>
      </c>
    </row>
    <row r="153" spans="12:12" x14ac:dyDescent="0.4">
      <c r="L153" s="736" t="str">
        <f t="array" ref="L153">IF(SUM(ABS(M153:Y153))&gt;0,IF(OR($M$8:$Y$8=M153:Y153),"Hide","Show"),"")</f>
        <v/>
      </c>
    </row>
    <row r="154" spans="12:12" x14ac:dyDescent="0.4">
      <c r="L154" s="736" t="str">
        <f t="array" ref="L154">IF(SUM(ABS(M154:Y154))&gt;0,IF(OR($M$8:$Y$8=M154:Y154),"Hide","Show"),"")</f>
        <v/>
      </c>
    </row>
    <row r="155" spans="12:12" x14ac:dyDescent="0.4">
      <c r="L155" s="736" t="str">
        <f t="array" ref="L155">IF(SUM(ABS(M155:Y155))&gt;0,IF(OR($M$8:$Y$8=M155:Y155),"Hide","Show"),"")</f>
        <v/>
      </c>
    </row>
    <row r="156" spans="12:12" x14ac:dyDescent="0.4">
      <c r="L156" s="736" t="str">
        <f t="array" ref="L156">IF(SUM(ABS(M156:Y156))&gt;0,IF(OR($M$8:$Y$8=M156:Y156),"Hide","Show"),"")</f>
        <v/>
      </c>
    </row>
    <row r="157" spans="12:12" x14ac:dyDescent="0.4">
      <c r="L157" s="736" t="str">
        <f t="array" ref="L157">IF(SUM(ABS(M157:Y157))&gt;0,IF(OR($M$8:$Y$8=M157:Y157),"Hide","Show"),"")</f>
        <v/>
      </c>
    </row>
    <row r="158" spans="12:12" x14ac:dyDescent="0.4">
      <c r="L158" s="736" t="str">
        <f t="array" ref="L158">IF(SUM(ABS(M158:Y158))&gt;0,IF(OR($M$8:$Y$8=M158:Y158),"Hide","Show"),"")</f>
        <v/>
      </c>
    </row>
    <row r="159" spans="12:12" x14ac:dyDescent="0.4">
      <c r="L159" s="736" t="str">
        <f t="array" ref="L159">IF(SUM(ABS(M159:Y159))&gt;0,IF(OR($M$8:$Y$8=M159:Y159),"Hide","Show"),"")</f>
        <v/>
      </c>
    </row>
    <row r="160" spans="12:12" x14ac:dyDescent="0.4">
      <c r="L160" s="736" t="str">
        <f t="array" ref="L160">IF(SUM(ABS(M160:Y160))&gt;0,IF(OR($M$8:$Y$8=M160:Y160),"Hide","Show"),"")</f>
        <v/>
      </c>
    </row>
    <row r="161" spans="12:12" x14ac:dyDescent="0.4">
      <c r="L161" s="736" t="str">
        <f t="array" ref="L161">IF(SUM(ABS(M161:Y161))&gt;0,IF(OR($M$8:$Y$8=M161:Y161),"Hide","Show"),"")</f>
        <v/>
      </c>
    </row>
    <row r="162" spans="12:12" x14ac:dyDescent="0.4">
      <c r="L162" s="736" t="str">
        <f t="array" ref="L162">IF(SUM(ABS(M162:Y162))&gt;0,IF(OR($M$8:$Y$8=M162:Y162),"Hide","Show"),"")</f>
        <v/>
      </c>
    </row>
    <row r="163" spans="12:12" x14ac:dyDescent="0.4">
      <c r="L163" s="736" t="str">
        <f t="array" ref="L163">IF(SUM(ABS(M163:Y163))&gt;0,IF(OR($M$8:$Y$8=M163:Y163),"Hide","Show"),"")</f>
        <v/>
      </c>
    </row>
    <row r="164" spans="12:12" x14ac:dyDescent="0.4">
      <c r="L164" s="736" t="str">
        <f t="array" ref="L164">IF(SUM(ABS(M164:Y164))&gt;0,IF(OR($M$8:$Y$8=M164:Y164),"Hide","Show"),"")</f>
        <v/>
      </c>
    </row>
    <row r="165" spans="12:12" x14ac:dyDescent="0.4">
      <c r="L165" s="736" t="str">
        <f t="array" ref="L165">IF(SUM(ABS(M165:Y165))&gt;0,IF(OR($M$8:$Y$8=M165:Y165),"Hide","Show"),"")</f>
        <v/>
      </c>
    </row>
    <row r="166" spans="12:12" x14ac:dyDescent="0.4">
      <c r="L166" s="736" t="str">
        <f t="array" ref="L166">IF(SUM(ABS(M166:Y166))&gt;0,IF(OR($M$8:$Y$8=M166:Y166),"Hide","Show"),"")</f>
        <v/>
      </c>
    </row>
    <row r="167" spans="12:12" x14ac:dyDescent="0.4">
      <c r="L167" s="736" t="str">
        <f t="array" ref="L167">IF(SUM(ABS(M167:Y167))&gt;0,IF(OR($M$8:$Y$8=M167:Y167),"Hide","Show"),"")</f>
        <v/>
      </c>
    </row>
    <row r="168" spans="12:12" x14ac:dyDescent="0.4">
      <c r="L168" s="736" t="str">
        <f t="array" ref="L168">IF(SUM(ABS(M168:Y168))&gt;0,IF(OR($M$8:$Y$8=M168:Y168),"Hide","Show"),"")</f>
        <v/>
      </c>
    </row>
    <row r="169" spans="12:12" x14ac:dyDescent="0.4">
      <c r="L169" s="736" t="str">
        <f t="array" ref="L169">IF(SUM(ABS(M169:Y169))&gt;0,IF(OR($M$8:$Y$8=M169:Y169),"Hide","Show"),"")</f>
        <v/>
      </c>
    </row>
    <row r="170" spans="12:12" x14ac:dyDescent="0.4">
      <c r="L170" s="736" t="str">
        <f t="array" ref="L170">IF(SUM(ABS(M170:Y170))&gt;0,IF(OR($M$8:$Y$8=M170:Y170),"Hide","Show"),"")</f>
        <v/>
      </c>
    </row>
    <row r="171" spans="12:12" x14ac:dyDescent="0.4">
      <c r="L171" s="736" t="str">
        <f t="array" ref="L171">IF(SUM(ABS(M171:Y171))&gt;0,IF(OR($M$8:$Y$8=M171:Y171),"Hide","Show"),"")</f>
        <v/>
      </c>
    </row>
    <row r="172" spans="12:12" x14ac:dyDescent="0.4">
      <c r="L172" s="736" t="str">
        <f t="array" ref="L172">IF(SUM(ABS(M172:Y172))&gt;0,IF(OR($M$8:$Y$8=M172:Y172),"Hide","Show"),"")</f>
        <v/>
      </c>
    </row>
    <row r="173" spans="12:12" x14ac:dyDescent="0.4">
      <c r="L173" s="736" t="str">
        <f t="array" ref="L173">IF(SUM(ABS(M173:Y173))&gt;0,IF(OR($M$8:$Y$8=M173:Y173),"Hide","Show"),"")</f>
        <v/>
      </c>
    </row>
    <row r="174" spans="12:12" x14ac:dyDescent="0.4">
      <c r="L174" s="736" t="str">
        <f t="array" ref="L174">IF(SUM(ABS(M174:Y174))&gt;0,IF(OR($M$8:$Y$8=M174:Y174),"Hide","Show"),"")</f>
        <v/>
      </c>
    </row>
    <row r="175" spans="12:12" x14ac:dyDescent="0.4">
      <c r="L175" s="736" t="str">
        <f t="array" ref="L175">IF(SUM(ABS(M175:Y175))&gt;0,IF(OR($M$8:$Y$8=M175:Y175),"Hide","Show"),"")</f>
        <v/>
      </c>
    </row>
    <row r="176" spans="12:12" x14ac:dyDescent="0.4">
      <c r="L176" s="736" t="str">
        <f t="array" ref="L176">IF(SUM(ABS(M176:Y176))&gt;0,IF(OR($M$8:$Y$8=M176:Y176),"Hide","Show"),"")</f>
        <v/>
      </c>
    </row>
    <row r="177" spans="12:12" x14ac:dyDescent="0.4">
      <c r="L177" s="736" t="str">
        <f t="array" ref="L177">IF(SUM(ABS(M177:Y177))&gt;0,IF(OR($M$8:$Y$8=M177:Y177),"Hide","Show"),"")</f>
        <v/>
      </c>
    </row>
    <row r="178" spans="12:12" x14ac:dyDescent="0.4">
      <c r="L178" s="736" t="str">
        <f t="array" ref="L178">IF(SUM(ABS(M178:Y178))&gt;0,IF(OR($M$8:$Y$8=M178:Y178),"Hide","Show"),"")</f>
        <v/>
      </c>
    </row>
    <row r="179" spans="12:12" x14ac:dyDescent="0.4">
      <c r="L179" s="736" t="str">
        <f t="array" ref="L179">IF(SUM(ABS(M179:Y179))&gt;0,IF(OR($M$8:$Y$8=M179:Y179),"Hide","Show"),"")</f>
        <v/>
      </c>
    </row>
    <row r="180" spans="12:12" x14ac:dyDescent="0.4">
      <c r="L180" s="736" t="str">
        <f t="array" ref="L180">IF(SUM(ABS(M180:Y180))&gt;0,IF(OR($M$8:$Y$8=M180:Y180),"Hide","Show"),"")</f>
        <v/>
      </c>
    </row>
    <row r="181" spans="12:12" x14ac:dyDescent="0.4">
      <c r="L181" s="736" t="str">
        <f t="array" ref="L181">IF(SUM(ABS(M181:Y181))&gt;0,IF(OR($M$8:$Y$8=M181:Y181),"Hide","Show"),"")</f>
        <v/>
      </c>
    </row>
    <row r="182" spans="12:12" x14ac:dyDescent="0.4">
      <c r="L182" s="736" t="str">
        <f t="array" ref="L182">IF(SUM(ABS(M182:Y182))&gt;0,IF(OR($M$8:$Y$8=M182:Y182),"Hide","Show"),"")</f>
        <v/>
      </c>
    </row>
    <row r="183" spans="12:12" x14ac:dyDescent="0.4">
      <c r="L183" s="736" t="str">
        <f t="array" ref="L183">IF(SUM(ABS(M183:Y183))&gt;0,IF(OR($M$8:$Y$8=M183:Y183),"Hide","Show"),"")</f>
        <v/>
      </c>
    </row>
    <row r="184" spans="12:12" x14ac:dyDescent="0.4">
      <c r="L184" s="736" t="str">
        <f t="array" ref="L184">IF(SUM(ABS(M184:Y184))&gt;0,IF(OR($M$8:$Y$8=M184:Y184),"Hide","Show"),"")</f>
        <v/>
      </c>
    </row>
    <row r="185" spans="12:12" x14ac:dyDescent="0.4">
      <c r="L185" s="736" t="str">
        <f t="array" ref="L185">IF(SUM(ABS(M185:Y185))&gt;0,IF(OR($M$8:$Y$8=M185:Y185),"Hide","Show"),"")</f>
        <v/>
      </c>
    </row>
    <row r="186" spans="12:12" x14ac:dyDescent="0.4">
      <c r="L186" s="736" t="str">
        <f t="array" ref="L186">IF(SUM(ABS(M186:Y186))&gt;0,IF(OR($M$8:$Y$8=M186:Y186),"Hide","Show"),"")</f>
        <v/>
      </c>
    </row>
    <row r="187" spans="12:12" x14ac:dyDescent="0.4">
      <c r="L187" s="736" t="str">
        <f t="array" ref="L187">IF(SUM(ABS(M187:Y187))&gt;0,IF(OR($M$8:$Y$8=M187:Y187),"Hide","Show"),"")</f>
        <v/>
      </c>
    </row>
    <row r="188" spans="12:12" x14ac:dyDescent="0.4">
      <c r="L188" s="736" t="str">
        <f t="array" ref="L188">IF(SUM(ABS(M188:Y188))&gt;0,IF(OR($M$8:$Y$8=M188:Y188),"Hide","Show"),"")</f>
        <v/>
      </c>
    </row>
    <row r="189" spans="12:12" x14ac:dyDescent="0.4">
      <c r="L189" s="736" t="str">
        <f t="array" ref="L189">IF(SUM(ABS(M189:Y189))&gt;0,IF(OR($M$8:$Y$8=M189:Y189),"Hide","Show"),"")</f>
        <v/>
      </c>
    </row>
    <row r="190" spans="12:12" x14ac:dyDescent="0.4">
      <c r="L190" s="736" t="str">
        <f t="array" ref="L190">IF(SUM(ABS(M190:Y190))&gt;0,IF(OR($M$8:$Y$8=M190:Y190),"Hide","Show"),"")</f>
        <v/>
      </c>
    </row>
    <row r="191" spans="12:12" x14ac:dyDescent="0.4">
      <c r="L191" s="736" t="str">
        <f t="array" ref="L191">IF(SUM(ABS(M191:Y191))&gt;0,IF(OR($M$8:$Y$8=M191:Y191),"Hide","Show"),"")</f>
        <v/>
      </c>
    </row>
    <row r="192" spans="12:12" x14ac:dyDescent="0.4">
      <c r="L192" s="736" t="str">
        <f t="array" ref="L192">IF(SUM(ABS(M192:Y192))&gt;0,IF(OR($M$8:$Y$8=M192:Y192),"Hide","Show"),"")</f>
        <v/>
      </c>
    </row>
    <row r="193" spans="12:12" x14ac:dyDescent="0.4">
      <c r="L193" s="736" t="str">
        <f t="array" ref="L193">IF(SUM(ABS(M193:Y193))&gt;0,IF(OR($M$8:$Y$8=M193:Y193),"Hide","Show"),"")</f>
        <v/>
      </c>
    </row>
    <row r="194" spans="12:12" x14ac:dyDescent="0.4">
      <c r="L194" s="736" t="str">
        <f t="array" ref="L194">IF(SUM(ABS(M194:Y194))&gt;0,IF(OR($M$8:$Y$8=M194:Y194),"Hide","Show"),"")</f>
        <v/>
      </c>
    </row>
    <row r="195" spans="12:12" x14ac:dyDescent="0.4">
      <c r="L195" s="736" t="str">
        <f t="array" ref="L195">IF(SUM(ABS(M195:Y195))&gt;0,IF(OR($M$8:$Y$8=M195:Y195),"Hide","Show"),"")</f>
        <v/>
      </c>
    </row>
    <row r="196" spans="12:12" x14ac:dyDescent="0.4">
      <c r="L196" s="736" t="str">
        <f t="array" ref="L196">IF(SUM(ABS(M196:Y196))&gt;0,IF(OR($M$8:$Y$8=M196:Y196),"Hide","Show"),"")</f>
        <v/>
      </c>
    </row>
    <row r="197" spans="12:12" x14ac:dyDescent="0.4">
      <c r="L197" s="736" t="str">
        <f t="array" ref="L197">IF(SUM(ABS(M197:Y197))&gt;0,IF(OR($M$8:$Y$8=M197:Y197),"Hide","Show"),"")</f>
        <v/>
      </c>
    </row>
    <row r="198" spans="12:12" x14ac:dyDescent="0.4">
      <c r="L198" s="736" t="str">
        <f t="array" ref="L198">IF(SUM(ABS(M198:Y198))&gt;0,IF(OR($M$8:$Y$8=M198:Y198),"Hide","Show"),"")</f>
        <v/>
      </c>
    </row>
    <row r="199" spans="12:12" x14ac:dyDescent="0.4">
      <c r="L199" s="736" t="str">
        <f t="array" ref="L199">IF(SUM(ABS(M199:Y199))&gt;0,IF(OR($M$8:$Y$8=M199:Y199),"Hide","Show"),"")</f>
        <v/>
      </c>
    </row>
    <row r="200" spans="12:12" x14ac:dyDescent="0.4">
      <c r="L200" s="736" t="str">
        <f t="array" ref="L200">IF(SUM(ABS(M200:Y200))&gt;0,IF(OR($M$8:$Y$8=M200:Y200),"Hide","Show"),"")</f>
        <v/>
      </c>
    </row>
    <row r="201" spans="12:12" x14ac:dyDescent="0.4">
      <c r="L201" s="736" t="str">
        <f t="array" ref="L201">IF(SUM(ABS(M201:Y201))&gt;0,IF(OR($M$8:$Y$8=M201:Y201),"Hide","Show"),"")</f>
        <v/>
      </c>
    </row>
    <row r="202" spans="12:12" x14ac:dyDescent="0.4">
      <c r="L202" s="736" t="str">
        <f t="array" ref="L202">IF(SUM(ABS(M202:Y202))&gt;0,IF(OR($M$8:$Y$8=M202:Y202),"Hide","Show"),"")</f>
        <v/>
      </c>
    </row>
    <row r="203" spans="12:12" x14ac:dyDescent="0.4">
      <c r="L203" s="736" t="str">
        <f t="array" ref="L203">IF(SUM(ABS(M203:Y203))&gt;0,IF(OR($M$8:$Y$8=M203:Y203),"Hide","Show"),"")</f>
        <v/>
      </c>
    </row>
    <row r="204" spans="12:12" x14ac:dyDescent="0.4">
      <c r="L204" s="736" t="str">
        <f t="array" ref="L204">IF(SUM(ABS(M204:Y204))&gt;0,IF(OR($M$8:$Y$8=M204:Y204),"Hide","Show"),"")</f>
        <v/>
      </c>
    </row>
    <row r="205" spans="12:12" x14ac:dyDescent="0.4">
      <c r="L205" s="736" t="str">
        <f t="array" ref="L205">IF(SUM(ABS(M205:Y205))&gt;0,IF(OR($M$8:$Y$8=M205:Y205),"Hide","Show"),"")</f>
        <v/>
      </c>
    </row>
    <row r="206" spans="12:12" x14ac:dyDescent="0.4">
      <c r="L206" s="736" t="str">
        <f t="array" ref="L206">IF(SUM(ABS(M206:Y206))&gt;0,IF(OR($M$8:$Y$8=M206:Y206),"Hide","Show"),"")</f>
        <v/>
      </c>
    </row>
    <row r="207" spans="12:12" x14ac:dyDescent="0.4">
      <c r="L207" s="736" t="str">
        <f t="array" ref="L207">IF(SUM(ABS(M207:Y207))&gt;0,IF(OR($M$8:$Y$8=M207:Y207),"Hide","Show"),"")</f>
        <v/>
      </c>
    </row>
    <row r="208" spans="12:12" x14ac:dyDescent="0.4">
      <c r="L208" s="736" t="str">
        <f t="array" ref="L208">IF(SUM(ABS(M208:Y208))&gt;0,IF(OR($M$8:$Y$8=M208:Y208),"Hide","Show"),"")</f>
        <v/>
      </c>
    </row>
    <row r="209" spans="12:12" x14ac:dyDescent="0.4">
      <c r="L209" s="736" t="str">
        <f t="array" ref="L209">IF(SUM(ABS(M209:Y209))&gt;0,IF(OR($M$8:$Y$8=M209:Y209),"Hide","Show"),"")</f>
        <v/>
      </c>
    </row>
    <row r="210" spans="12:12" x14ac:dyDescent="0.4">
      <c r="L210" s="736" t="str">
        <f t="array" ref="L210">IF(SUM(ABS(M210:Y210))&gt;0,IF(OR($M$8:$Y$8=M210:Y210),"Hide","Show"),"")</f>
        <v/>
      </c>
    </row>
    <row r="211" spans="12:12" x14ac:dyDescent="0.4">
      <c r="L211" s="736" t="str">
        <f t="array" ref="L211">IF(SUM(ABS(M211:Y211))&gt;0,IF(OR($M$8:$Y$8=M211:Y211),"Hide","Show"),"")</f>
        <v/>
      </c>
    </row>
    <row r="212" spans="12:12" x14ac:dyDescent="0.4">
      <c r="L212" s="736" t="str">
        <f t="array" ref="L212">IF(SUM(ABS(M212:Y212))&gt;0,IF(OR($M$8:$Y$8=M212:Y212),"Hide","Show"),"")</f>
        <v/>
      </c>
    </row>
    <row r="213" spans="12:12" x14ac:dyDescent="0.4">
      <c r="L213" s="736" t="str">
        <f t="array" ref="L213">IF(SUM(ABS(M213:Y213))&gt;0,IF(OR($M$8:$Y$8=M213:Y213),"Hide","Show"),"")</f>
        <v/>
      </c>
    </row>
    <row r="214" spans="12:12" x14ac:dyDescent="0.4">
      <c r="L214" s="736" t="str">
        <f t="array" ref="L214">IF(SUM(ABS(M214:Y214))&gt;0,IF(OR($M$8:$Y$8=M214:Y214),"Hide","Show"),"")</f>
        <v/>
      </c>
    </row>
    <row r="215" spans="12:12" x14ac:dyDescent="0.4">
      <c r="L215" s="736" t="str">
        <f t="array" ref="L215">IF(SUM(ABS(M215:Y215))&gt;0,IF(OR($M$8:$Y$8=M215:Y215),"Hide","Show"),"")</f>
        <v/>
      </c>
    </row>
    <row r="216" spans="12:12" x14ac:dyDescent="0.4">
      <c r="L216" s="736" t="str">
        <f t="array" ref="L216">IF(SUM(ABS(M216:Y216))&gt;0,IF(OR($M$8:$Y$8=M216:Y216),"Hide","Show"),"")</f>
        <v/>
      </c>
    </row>
    <row r="217" spans="12:12" x14ac:dyDescent="0.4">
      <c r="L217" s="736" t="str">
        <f t="array" ref="L217">IF(SUM(ABS(M217:Y217))&gt;0,IF(OR($M$8:$Y$8=M217:Y217),"Hide","Show"),"")</f>
        <v/>
      </c>
    </row>
    <row r="218" spans="12:12" x14ac:dyDescent="0.4">
      <c r="L218" s="736" t="str">
        <f t="array" ref="L218">IF(SUM(ABS(M218:Y218))&gt;0,IF(OR($M$8:$Y$8=M218:Y218),"Hide","Show"),"")</f>
        <v/>
      </c>
    </row>
    <row r="219" spans="12:12" x14ac:dyDescent="0.4">
      <c r="L219" s="736" t="str">
        <f t="array" ref="L219">IF(SUM(ABS(M219:Y219))&gt;0,IF(OR($M$8:$Y$8=M219:Y219),"Hide","Show"),"")</f>
        <v/>
      </c>
    </row>
    <row r="220" spans="12:12" x14ac:dyDescent="0.4">
      <c r="L220" s="736" t="str">
        <f t="array" ref="L220">IF(SUM(ABS(M220:Y220))&gt;0,IF(OR($M$8:$Y$8=M220:Y220),"Hide","Show"),"")</f>
        <v/>
      </c>
    </row>
    <row r="221" spans="12:12" x14ac:dyDescent="0.4">
      <c r="L221" s="736" t="str">
        <f t="array" ref="L221">IF(SUM(ABS(M221:Y221))&gt;0,IF(OR($M$8:$Y$8=M221:Y221),"Hide","Show"),"")</f>
        <v/>
      </c>
    </row>
    <row r="222" spans="12:12" x14ac:dyDescent="0.4">
      <c r="L222" s="736" t="str">
        <f t="array" ref="L222">IF(SUM(ABS(M222:Y222))&gt;0,IF(OR($M$8:$Y$8=M222:Y222),"Hide","Show"),"")</f>
        <v/>
      </c>
    </row>
    <row r="223" spans="12:12" x14ac:dyDescent="0.4">
      <c r="L223" s="736" t="str">
        <f t="array" ref="L223">IF(SUM(ABS(M223:Y223))&gt;0,IF(OR($M$8:$Y$8=M223:Y223),"Hide","Show"),"")</f>
        <v/>
      </c>
    </row>
    <row r="224" spans="12:12" x14ac:dyDescent="0.4">
      <c r="L224" s="736" t="str">
        <f t="array" ref="L224">IF(SUM(ABS(M224:Y224))&gt;0,IF(OR($M$8:$Y$8=M224:Y224),"Hide","Show"),"")</f>
        <v/>
      </c>
    </row>
    <row r="225" spans="12:12" x14ac:dyDescent="0.4">
      <c r="L225" s="736" t="str">
        <f t="array" ref="L225">IF(SUM(ABS(M225:Y225))&gt;0,IF(OR($M$8:$Y$8=M225:Y225),"Hide","Show"),"")</f>
        <v/>
      </c>
    </row>
    <row r="226" spans="12:12" x14ac:dyDescent="0.4">
      <c r="L226" s="736" t="str">
        <f t="array" ref="L226">IF(SUM(ABS(M226:Y226))&gt;0,IF(OR($M$8:$Y$8=M226:Y226),"Hide","Show"),"")</f>
        <v/>
      </c>
    </row>
    <row r="227" spans="12:12" x14ac:dyDescent="0.4">
      <c r="L227" s="736" t="str">
        <f t="array" ref="L227">IF(SUM(ABS(M227:Y227))&gt;0,IF(OR($M$8:$Y$8=M227:Y227),"Hide","Show"),"")</f>
        <v/>
      </c>
    </row>
    <row r="228" spans="12:12" x14ac:dyDescent="0.4">
      <c r="L228" s="736" t="str">
        <f t="array" ref="L228">IF(SUM(ABS(M228:Y228))&gt;0,IF(OR($M$8:$Y$8=M228:Y228),"Hide","Show"),"")</f>
        <v/>
      </c>
    </row>
    <row r="229" spans="12:12" x14ac:dyDescent="0.4">
      <c r="L229" s="736" t="str">
        <f t="array" ref="L229">IF(SUM(ABS(M229:Y229))&gt;0,IF(OR($M$8:$Y$8=M229:Y229),"Hide","Show"),"")</f>
        <v/>
      </c>
    </row>
    <row r="230" spans="12:12" x14ac:dyDescent="0.4">
      <c r="L230" s="736" t="str">
        <f t="array" ref="L230">IF(SUM(ABS(M230:Y230))&gt;0,IF(OR($M$8:$Y$8=M230:Y230),"Hide","Show"),"")</f>
        <v/>
      </c>
    </row>
    <row r="231" spans="12:12" x14ac:dyDescent="0.4">
      <c r="L231" s="736" t="str">
        <f t="array" ref="L231">IF(SUM(ABS(M231:Y231))&gt;0,IF(OR($M$8:$Y$8=M231:Y231),"Hide","Show"),"")</f>
        <v/>
      </c>
    </row>
    <row r="232" spans="12:12" x14ac:dyDescent="0.4">
      <c r="L232" s="736" t="str">
        <f t="array" ref="L232">IF(SUM(ABS(M232:Y232))&gt;0,IF(OR($M$8:$Y$8=M232:Y232),"Hide","Show"),"")</f>
        <v/>
      </c>
    </row>
    <row r="233" spans="12:12" x14ac:dyDescent="0.4">
      <c r="L233" s="736" t="str">
        <f t="array" ref="L233">IF(SUM(ABS(M233:Y233))&gt;0,IF(OR($M$8:$Y$8=M233:Y233),"Hide","Show"),"")</f>
        <v/>
      </c>
    </row>
    <row r="234" spans="12:12" x14ac:dyDescent="0.4">
      <c r="L234" s="736" t="str">
        <f t="array" ref="L234">IF(SUM(ABS(M234:Y234))&gt;0,IF(OR($M$8:$Y$8=M234:Y234),"Hide","Show"),"")</f>
        <v/>
      </c>
    </row>
    <row r="235" spans="12:12" x14ac:dyDescent="0.4">
      <c r="L235" s="736" t="str">
        <f t="array" ref="L235">IF(SUM(ABS(M235:Y235))&gt;0,IF(OR($M$8:$Y$8=M235:Y235),"Hide","Show"),"")</f>
        <v/>
      </c>
    </row>
    <row r="236" spans="12:12" x14ac:dyDescent="0.4">
      <c r="L236" s="736" t="str">
        <f t="array" ref="L236">IF(SUM(ABS(M236:Y236))&gt;0,IF(OR($M$8:$Y$8=M236:Y236),"Hide","Show"),"")</f>
        <v/>
      </c>
    </row>
    <row r="237" spans="12:12" x14ac:dyDescent="0.4">
      <c r="L237" s="736" t="str">
        <f t="array" ref="L237">IF(SUM(ABS(M237:Y237))&gt;0,IF(OR($M$8:$Y$8=M237:Y237),"Hide","Show"),"")</f>
        <v/>
      </c>
    </row>
    <row r="238" spans="12:12" x14ac:dyDescent="0.4">
      <c r="L238" s="736" t="str">
        <f t="array" ref="L238">IF(SUM(ABS(M238:Y238))&gt;0,IF(OR($M$8:$Y$8=M238:Y238),"Hide","Show"),"")</f>
        <v/>
      </c>
    </row>
    <row r="239" spans="12:12" x14ac:dyDescent="0.4">
      <c r="L239" s="736" t="str">
        <f t="array" ref="L239">IF(SUM(ABS(M239:Y239))&gt;0,IF(OR($M$8:$Y$8=M239:Y239),"Hide","Show"),"")</f>
        <v/>
      </c>
    </row>
    <row r="240" spans="12:12" x14ac:dyDescent="0.4">
      <c r="L240" s="736" t="str">
        <f t="array" ref="L240">IF(SUM(ABS(M240:Y240))&gt;0,IF(OR($M$8:$Y$8=M240:Y240),"Hide","Show"),"")</f>
        <v/>
      </c>
    </row>
    <row r="241" spans="12:12" x14ac:dyDescent="0.4">
      <c r="L241" s="736" t="str">
        <f t="array" ref="L241">IF(SUM(ABS(M241:Y241))&gt;0,IF(OR($M$8:$Y$8=M241:Y241),"Hide","Show"),"")</f>
        <v/>
      </c>
    </row>
    <row r="242" spans="12:12" x14ac:dyDescent="0.4">
      <c r="L242" s="736" t="str">
        <f t="array" ref="L242">IF(SUM(ABS(M242:Y242))&gt;0,IF(OR($M$8:$Y$8=M242:Y242),"Hide","Show"),"")</f>
        <v/>
      </c>
    </row>
    <row r="243" spans="12:12" x14ac:dyDescent="0.4">
      <c r="L243" s="736" t="str">
        <f t="array" ref="L243">IF(SUM(ABS(M243:Y243))&gt;0,IF(OR($M$8:$Y$8=M243:Y243),"Hide","Show"),"")</f>
        <v/>
      </c>
    </row>
    <row r="244" spans="12:12" x14ac:dyDescent="0.4">
      <c r="L244" s="736" t="str">
        <f t="array" ref="L244">IF(SUM(ABS(M244:Y244))&gt;0,IF(OR($M$8:$Y$8=M244:Y244),"Hide","Show"),"")</f>
        <v/>
      </c>
    </row>
    <row r="245" spans="12:12" x14ac:dyDescent="0.4">
      <c r="L245" s="736" t="str">
        <f t="array" ref="L245">IF(SUM(ABS(M245:Y245))&gt;0,IF(OR($M$8:$Y$8=M245:Y245),"Hide","Show"),"")</f>
        <v/>
      </c>
    </row>
    <row r="246" spans="12:12" x14ac:dyDescent="0.4">
      <c r="L246" s="736" t="str">
        <f t="array" ref="L246">IF(SUM(ABS(M246:Y246))&gt;0,IF(OR($M$8:$Y$8=M246:Y246),"Hide","Show"),"")</f>
        <v/>
      </c>
    </row>
    <row r="247" spans="12:12" x14ac:dyDescent="0.4">
      <c r="L247" s="736" t="str">
        <f t="array" ref="L247">IF(SUM(ABS(M247:Y247))&gt;0,IF(OR($M$8:$Y$8=M247:Y247),"Hide","Show"),"")</f>
        <v/>
      </c>
    </row>
    <row r="248" spans="12:12" x14ac:dyDescent="0.4">
      <c r="L248" s="736" t="str">
        <f t="array" ref="L248">IF(SUM(ABS(M248:Y248))&gt;0,IF(OR($M$8:$Y$8=M248:Y248),"Hide","Show"),"")</f>
        <v/>
      </c>
    </row>
    <row r="249" spans="12:12" x14ac:dyDescent="0.4">
      <c r="L249" s="736" t="str">
        <f t="array" ref="L249">IF(SUM(ABS(M249:Y249))&gt;0,IF(OR($M$8:$Y$8=M249:Y249),"Hide","Show"),"")</f>
        <v/>
      </c>
    </row>
    <row r="250" spans="12:12" x14ac:dyDescent="0.4">
      <c r="L250" s="736" t="str">
        <f t="array" ref="L250">IF(SUM(ABS(M250:Y250))&gt;0,IF(OR($M$8:$Y$8=M250:Y250),"Hide","Show"),"")</f>
        <v/>
      </c>
    </row>
    <row r="251" spans="12:12" x14ac:dyDescent="0.4">
      <c r="L251" s="736" t="str">
        <f t="array" ref="L251">IF(SUM(ABS(M251:Y251))&gt;0,IF(OR($M$8:$Y$8=M251:Y251),"Hide","Show"),"")</f>
        <v/>
      </c>
    </row>
    <row r="252" spans="12:12" x14ac:dyDescent="0.4">
      <c r="L252" s="736" t="str">
        <f t="array" ref="L252">IF(SUM(ABS(M252:Y252))&gt;0,IF(OR($M$8:$Y$8=M252:Y252),"Hide","Show"),"")</f>
        <v/>
      </c>
    </row>
    <row r="253" spans="12:12" x14ac:dyDescent="0.4">
      <c r="L253" s="736" t="str">
        <f t="array" ref="L253">IF(SUM(ABS(M253:Y253))&gt;0,IF(OR($M$8:$Y$8=M253:Y253),"Hide","Show"),"")</f>
        <v/>
      </c>
    </row>
    <row r="254" spans="12:12" x14ac:dyDescent="0.4">
      <c r="L254" s="736" t="str">
        <f t="array" ref="L254">IF(SUM(ABS(M254:Y254))&gt;0,IF(OR($M$8:$Y$8=M254:Y254),"Hide","Show"),"")</f>
        <v/>
      </c>
    </row>
    <row r="255" spans="12:12" x14ac:dyDescent="0.4">
      <c r="L255" s="736" t="str">
        <f t="array" ref="L255">IF(SUM(ABS(M255:Y255))&gt;0,IF(OR($M$8:$Y$8=M255:Y255),"Hide","Show"),"")</f>
        <v/>
      </c>
    </row>
    <row r="256" spans="12:12" x14ac:dyDescent="0.4">
      <c r="L256" s="736" t="str">
        <f t="array" ref="L256">IF(SUM(ABS(M256:Y256))&gt;0,IF(OR($M$8:$Y$8=M256:Y256),"Hide","Show"),"")</f>
        <v/>
      </c>
    </row>
    <row r="257" spans="12:12" x14ac:dyDescent="0.4">
      <c r="L257" s="736" t="str">
        <f t="array" ref="L257">IF(SUM(ABS(M257:Y257))&gt;0,IF(OR($M$8:$Y$8=M257:Y257),"Hide","Show"),"")</f>
        <v/>
      </c>
    </row>
    <row r="258" spans="12:12" x14ac:dyDescent="0.4">
      <c r="L258" s="736" t="str">
        <f t="array" ref="L258">IF(SUM(ABS(M258:Y258))&gt;0,IF(OR($M$8:$Y$8=M258:Y258),"Hide","Show"),"")</f>
        <v/>
      </c>
    </row>
    <row r="259" spans="12:12" x14ac:dyDescent="0.4">
      <c r="L259" s="736" t="str">
        <f t="array" ref="L259">IF(SUM(ABS(M259:Y259))&gt;0,IF(OR($M$8:$Y$8=M259:Y259),"Hide","Show"),"")</f>
        <v/>
      </c>
    </row>
    <row r="260" spans="12:12" x14ac:dyDescent="0.4">
      <c r="L260" s="736" t="str">
        <f t="array" ref="L260">IF(SUM(ABS(M260:Y260))&gt;0,IF(OR($M$8:$Y$8=M260:Y260),"Hide","Show"),"")</f>
        <v/>
      </c>
    </row>
    <row r="261" spans="12:12" x14ac:dyDescent="0.4">
      <c r="L261" s="736" t="str">
        <f t="array" ref="L261">IF(SUM(ABS(M261:Y261))&gt;0,IF(OR($M$8:$Y$8=M261:Y261),"Hide","Show"),"")</f>
        <v/>
      </c>
    </row>
    <row r="262" spans="12:12" x14ac:dyDescent="0.4">
      <c r="L262" s="736" t="str">
        <f t="array" ref="L262">IF(SUM(ABS(M262:Y262))&gt;0,IF(OR($M$8:$Y$8=M262:Y262),"Hide","Show"),"")</f>
        <v/>
      </c>
    </row>
    <row r="263" spans="12:12" x14ac:dyDescent="0.4">
      <c r="L263" s="736" t="str">
        <f t="array" ref="L263">IF(SUM(ABS(M263:Y263))&gt;0,IF(OR($M$8:$Y$8=M263:Y263),"Hide","Show"),"")</f>
        <v/>
      </c>
    </row>
    <row r="264" spans="12:12" x14ac:dyDescent="0.4">
      <c r="L264" s="736" t="str">
        <f t="array" ref="L264">IF(SUM(ABS(M264:Y264))&gt;0,IF(OR($M$8:$Y$8=M264:Y264),"Hide","Show"),"")</f>
        <v/>
      </c>
    </row>
    <row r="265" spans="12:12" x14ac:dyDescent="0.4">
      <c r="L265" s="736" t="str">
        <f t="array" ref="L265">IF(SUM(ABS(M265:Y265))&gt;0,IF(OR($M$8:$Y$8=M265:Y265),"Hide","Show"),"")</f>
        <v/>
      </c>
    </row>
    <row r="266" spans="12:12" x14ac:dyDescent="0.4">
      <c r="L266" s="736" t="str">
        <f t="array" ref="L266">IF(SUM(ABS(M266:Y266))&gt;0,IF(OR($M$8:$Y$8=M266:Y266),"Hide","Show"),"")</f>
        <v/>
      </c>
    </row>
    <row r="267" spans="12:12" x14ac:dyDescent="0.4">
      <c r="L267" s="736" t="str">
        <f t="array" ref="L267">IF(SUM(ABS(M267:Y267))&gt;0,IF(OR($M$8:$Y$8=M267:Y267),"Hide","Show"),"")</f>
        <v/>
      </c>
    </row>
    <row r="268" spans="12:12" x14ac:dyDescent="0.4">
      <c r="L268" s="736" t="str">
        <f t="array" ref="L268">IF(SUM(ABS(M268:Y268))&gt;0,IF(OR($M$8:$Y$8=M268:Y268),"Hide","Show"),"")</f>
        <v/>
      </c>
    </row>
    <row r="269" spans="12:12" x14ac:dyDescent="0.4">
      <c r="L269" s="736" t="str">
        <f t="array" ref="L269">IF(SUM(ABS(M269:Y269))&gt;0,IF(OR($M$8:$Y$8=M269:Y269),"Hide","Show"),"")</f>
        <v/>
      </c>
    </row>
    <row r="270" spans="12:12" x14ac:dyDescent="0.4">
      <c r="L270" s="736" t="str">
        <f t="array" ref="L270">IF(SUM(ABS(M270:Y270))&gt;0,IF(OR($M$8:$Y$8=M270:Y270),"Hide","Show"),"")</f>
        <v/>
      </c>
    </row>
    <row r="271" spans="12:12" x14ac:dyDescent="0.4">
      <c r="L271" s="736" t="str">
        <f t="array" ref="L271">IF(SUM(ABS(M271:Y271))&gt;0,IF(OR($M$8:$Y$8=M271:Y271),"Hide","Show"),"")</f>
        <v/>
      </c>
    </row>
    <row r="272" spans="12:12" x14ac:dyDescent="0.4">
      <c r="L272" s="736" t="str">
        <f t="array" ref="L272">IF(SUM(ABS(M272:Y272))&gt;0,IF(OR($M$8:$Y$8=M272:Y272),"Hide","Show"),"")</f>
        <v/>
      </c>
    </row>
    <row r="273" spans="12:12" x14ac:dyDescent="0.4">
      <c r="L273" s="736" t="str">
        <f t="array" ref="L273">IF(SUM(ABS(M273:Y273))&gt;0,IF(OR($M$8:$Y$8=M273:Y273),"Hide","Show"),"")</f>
        <v/>
      </c>
    </row>
    <row r="274" spans="12:12" x14ac:dyDescent="0.4">
      <c r="L274" s="736" t="str">
        <f t="array" ref="L274">IF(SUM(ABS(M274:Y274))&gt;0,IF(OR($M$8:$Y$8=M274:Y274),"Hide","Show"),"")</f>
        <v/>
      </c>
    </row>
    <row r="275" spans="12:12" x14ac:dyDescent="0.4">
      <c r="L275" s="736" t="str">
        <f t="array" ref="L275">IF(SUM(ABS(M275:Y275))&gt;0,IF(OR($M$8:$Y$8=M275:Y275),"Hide","Show"),"")</f>
        <v/>
      </c>
    </row>
    <row r="276" spans="12:12" x14ac:dyDescent="0.4">
      <c r="L276" s="736" t="str">
        <f t="array" ref="L276">IF(SUM(ABS(M276:Y276))&gt;0,IF(OR($M$8:$Y$8=M276:Y276),"Hide","Show"),"")</f>
        <v/>
      </c>
    </row>
    <row r="277" spans="12:12" x14ac:dyDescent="0.4">
      <c r="L277" s="736" t="str">
        <f t="array" ref="L277">IF(SUM(ABS(M277:Y277))&gt;0,IF(OR($M$8:$Y$8=M277:Y277),"Hide","Show"),"")</f>
        <v/>
      </c>
    </row>
    <row r="278" spans="12:12" x14ac:dyDescent="0.4">
      <c r="L278" s="736" t="str">
        <f t="array" ref="L278">IF(SUM(ABS(M278:Y278))&gt;0,IF(OR($M$8:$Y$8=M278:Y278),"Hide","Show"),"")</f>
        <v/>
      </c>
    </row>
    <row r="279" spans="12:12" x14ac:dyDescent="0.4">
      <c r="L279" s="736" t="str">
        <f t="array" ref="L279">IF(SUM(ABS(M279:Y279))&gt;0,IF(OR($M$8:$Y$8=M279:Y279),"Hide","Show"),"")</f>
        <v/>
      </c>
    </row>
    <row r="280" spans="12:12" x14ac:dyDescent="0.4">
      <c r="L280" s="736" t="str">
        <f t="array" ref="L280">IF(SUM(ABS(M280:Y280))&gt;0,IF(OR($M$8:$Y$8=M280:Y280),"Hide","Show"),"")</f>
        <v/>
      </c>
    </row>
    <row r="281" spans="12:12" x14ac:dyDescent="0.4">
      <c r="L281" s="736" t="str">
        <f t="array" ref="L281">IF(SUM(ABS(M281:Y281))&gt;0,IF(OR($M$8:$Y$8=M281:Y281),"Hide","Show"),"")</f>
        <v/>
      </c>
    </row>
    <row r="282" spans="12:12" x14ac:dyDescent="0.4">
      <c r="L282" s="736" t="str">
        <f t="array" ref="L282">IF(SUM(ABS(M282:Y282))&gt;0,IF(OR($M$8:$Y$8=M282:Y282),"Hide","Show"),"")</f>
        <v/>
      </c>
    </row>
    <row r="283" spans="12:12" x14ac:dyDescent="0.4">
      <c r="L283" s="736" t="str">
        <f t="array" ref="L283">IF(SUM(ABS(M283:Y283))&gt;0,IF(OR($M$8:$Y$8=M283:Y283),"Hide","Show"),"")</f>
        <v/>
      </c>
    </row>
    <row r="284" spans="12:12" x14ac:dyDescent="0.4">
      <c r="L284" s="736" t="str">
        <f t="array" ref="L284">IF(SUM(ABS(M284:Y284))&gt;0,IF(OR($M$8:$Y$8=M284:Y284),"Hide","Show"),"")</f>
        <v/>
      </c>
    </row>
    <row r="285" spans="12:12" x14ac:dyDescent="0.4">
      <c r="L285" s="736" t="str">
        <f t="array" ref="L285">IF(SUM(ABS(M285:Y285))&gt;0,IF(OR($M$8:$Y$8=M285:Y285),"Hide","Show"),"")</f>
        <v/>
      </c>
    </row>
    <row r="286" spans="12:12" x14ac:dyDescent="0.4">
      <c r="L286" s="736" t="str">
        <f t="array" ref="L286">IF(SUM(ABS(M286:Y286))&gt;0,IF(OR($M$8:$Y$8=M286:Y286),"Hide","Show"),"")</f>
        <v/>
      </c>
    </row>
    <row r="287" spans="12:12" x14ac:dyDescent="0.4">
      <c r="L287" s="736" t="str">
        <f t="array" ref="L287">IF(SUM(ABS(M287:Y287))&gt;0,IF(OR($M$8:$Y$8=M287:Y287),"Hide","Show"),"")</f>
        <v/>
      </c>
    </row>
    <row r="288" spans="12:12" x14ac:dyDescent="0.4">
      <c r="L288" s="736" t="str">
        <f t="array" ref="L288">IF(SUM(ABS(M288:Y288))&gt;0,IF(OR($M$8:$Y$8=M288:Y288),"Hide","Show"),"")</f>
        <v/>
      </c>
    </row>
    <row r="289" spans="12:12" x14ac:dyDescent="0.4">
      <c r="L289" s="736" t="str">
        <f t="array" ref="L289">IF(SUM(ABS(M289:Y289))&gt;0,IF(OR($M$8:$Y$8=M289:Y289),"Hide","Show"),"")</f>
        <v/>
      </c>
    </row>
    <row r="290" spans="12:12" x14ac:dyDescent="0.4">
      <c r="L290" s="736" t="str">
        <f t="array" ref="L290">IF(SUM(ABS(M290:Y290))&gt;0,IF(OR($M$8:$Y$8=M290:Y290),"Hide","Show"),"")</f>
        <v/>
      </c>
    </row>
    <row r="291" spans="12:12" x14ac:dyDescent="0.4">
      <c r="L291" s="736" t="str">
        <f t="array" ref="L291">IF(SUM(ABS(M291:Y291))&gt;0,IF(OR($M$8:$Y$8=M291:Y291),"Hide","Show"),"")</f>
        <v/>
      </c>
    </row>
    <row r="292" spans="12:12" x14ac:dyDescent="0.4">
      <c r="L292" s="736" t="str">
        <f t="array" ref="L292">IF(SUM(ABS(M292:Y292))&gt;0,IF(OR($M$8:$Y$8=M292:Y292),"Hide","Show"),"")</f>
        <v/>
      </c>
    </row>
    <row r="293" spans="12:12" x14ac:dyDescent="0.4">
      <c r="L293" s="736" t="str">
        <f t="array" ref="L293">IF(SUM(ABS(M293:Y293))&gt;0,IF(OR($M$8:$Y$8=M293:Y293),"Hide","Show"),"")</f>
        <v/>
      </c>
    </row>
    <row r="294" spans="12:12" x14ac:dyDescent="0.4">
      <c r="L294" s="736" t="str">
        <f t="array" ref="L294">IF(SUM(ABS(M294:Y294))&gt;0,IF(OR($M$8:$Y$8=M294:Y294),"Hide","Show"),"")</f>
        <v/>
      </c>
    </row>
    <row r="295" spans="12:12" x14ac:dyDescent="0.4">
      <c r="L295" s="736" t="str">
        <f t="array" ref="L295">IF(SUM(ABS(M295:Y295))&gt;0,IF(OR($M$8:$Y$8=M295:Y295),"Hide","Show"),"")</f>
        <v/>
      </c>
    </row>
    <row r="296" spans="12:12" x14ac:dyDescent="0.4">
      <c r="L296" s="736" t="str">
        <f t="array" ref="L296">IF(SUM(ABS(M296:Y296))&gt;0,IF(OR($M$8:$Y$8=M296:Y296),"Hide","Show"),"")</f>
        <v/>
      </c>
    </row>
    <row r="297" spans="12:12" x14ac:dyDescent="0.4">
      <c r="L297" s="736" t="str">
        <f t="array" ref="L297">IF(SUM(ABS(M297:Y297))&gt;0,IF(OR($M$8:$Y$8=M297:Y297),"Hide","Show"),"")</f>
        <v/>
      </c>
    </row>
    <row r="298" spans="12:12" x14ac:dyDescent="0.4">
      <c r="L298" s="736" t="str">
        <f t="array" ref="L298">IF(SUM(ABS(M298:Y298))&gt;0,IF(OR($M$8:$Y$8=M298:Y298),"Hide","Show"),"")</f>
        <v/>
      </c>
    </row>
    <row r="299" spans="12:12" x14ac:dyDescent="0.4">
      <c r="L299" s="736" t="str">
        <f t="array" ref="L299">IF(SUM(ABS(M299:Y299))&gt;0,IF(OR($M$8:$Y$8=M299:Y299),"Hide","Show"),"")</f>
        <v/>
      </c>
    </row>
    <row r="300" spans="12:12" x14ac:dyDescent="0.4">
      <c r="L300" s="736" t="str">
        <f t="array" ref="L300">IF(SUM(ABS(M300:Y300))&gt;0,IF(OR($M$8:$Y$8=M300:Y300),"Hide","Show"),"")</f>
        <v/>
      </c>
    </row>
    <row r="301" spans="12:12" x14ac:dyDescent="0.4">
      <c r="L301" s="736" t="str">
        <f t="array" ref="L301">IF(SUM(ABS(M301:Y301))&gt;0,IF(OR($M$8:$Y$8=M301:Y301),"Hide","Show"),"")</f>
        <v/>
      </c>
    </row>
    <row r="302" spans="12:12" x14ac:dyDescent="0.4">
      <c r="L302" s="736" t="str">
        <f t="array" ref="L302">IF(SUM(ABS(M302:Y302))&gt;0,IF(OR($M$8:$Y$8=M302:Y302),"Hide","Show"),"")</f>
        <v/>
      </c>
    </row>
    <row r="303" spans="12:12" x14ac:dyDescent="0.4">
      <c r="L303" s="736" t="str">
        <f t="array" ref="L303">IF(SUM(ABS(M303:Y303))&gt;0,IF(OR($M$8:$Y$8=M303:Y303),"Hide","Show"),"")</f>
        <v/>
      </c>
    </row>
    <row r="304" spans="12:12" x14ac:dyDescent="0.4">
      <c r="L304" s="736" t="str">
        <f t="array" ref="L304">IF(SUM(ABS(M304:Y304))&gt;0,IF(OR($M$8:$Y$8=M304:Y304),"Hide","Show"),"")</f>
        <v/>
      </c>
    </row>
    <row r="305" spans="12:12" x14ac:dyDescent="0.4">
      <c r="L305" s="736" t="str">
        <f t="array" ref="L305">IF(SUM(ABS(M305:Y305))&gt;0,IF(OR($M$8:$Y$8=M305:Y305),"Hide","Show"),"")</f>
        <v/>
      </c>
    </row>
    <row r="306" spans="12:12" x14ac:dyDescent="0.4">
      <c r="L306" s="736" t="str">
        <f t="array" ref="L306">IF(SUM(ABS(M306:Y306))&gt;0,IF(OR($M$8:$Y$8=M306:Y306),"Hide","Show"),"")</f>
        <v/>
      </c>
    </row>
    <row r="307" spans="12:12" x14ac:dyDescent="0.4">
      <c r="L307" s="736" t="str">
        <f t="array" ref="L307">IF(SUM(ABS(M307:Y307))&gt;0,IF(OR($M$8:$Y$8=M307:Y307),"Hide","Show"),"")</f>
        <v/>
      </c>
    </row>
    <row r="308" spans="12:12" x14ac:dyDescent="0.4">
      <c r="L308" s="736" t="str">
        <f t="array" ref="L308">IF(SUM(ABS(M308:Y308))&gt;0,IF(OR($M$8:$Y$8=M308:Y308),"Hide","Show"),"")</f>
        <v/>
      </c>
    </row>
    <row r="309" spans="12:12" x14ac:dyDescent="0.4">
      <c r="L309" s="736" t="str">
        <f t="array" ref="L309">IF(SUM(ABS(M309:Y309))&gt;0,IF(OR($M$8:$Y$8=M309:Y309),"Hide","Show"),"")</f>
        <v/>
      </c>
    </row>
    <row r="310" spans="12:12" x14ac:dyDescent="0.4">
      <c r="L310" s="736" t="str">
        <f t="array" ref="L310">IF(SUM(ABS(M310:Y310))&gt;0,IF(OR($M$8:$Y$8=M310:Y310),"Hide","Show"),"")</f>
        <v/>
      </c>
    </row>
  </sheetData>
  <sheetProtection password="C1BE" sheet="1" objects="1" scenarios="1" selectLockedCells="1"/>
  <customSheetViews>
    <customSheetView guid="{2A4C6EB9-430A-44F2-86C8-15B50360FC3B}" scale="70" showGridLines="0">
      <selection activeCell="F2" sqref="F2"/>
      <pageMargins left="0.7" right="0.7" top="0.75" bottom="0.75" header="0.3" footer="0.3"/>
      <pageSetup orientation="portrait" horizontalDpi="200" verticalDpi="200" r:id="rId1"/>
    </customSheetView>
    <customSheetView guid="{B3BD5AF3-9A64-4EA7-AE1F-3CC326849B8F}" scale="70" showGridLines="0">
      <selection activeCell="K3" sqref="K3:K5"/>
      <pageMargins left="0.7" right="0.7" top="0.75" bottom="0.75" header="0.3" footer="0.3"/>
      <pageSetup orientation="portrait" horizontalDpi="200" verticalDpi="200" r:id="rId2"/>
    </customSheetView>
  </customSheetViews>
  <mergeCells count="22">
    <mergeCell ref="B2:C2"/>
    <mergeCell ref="C16:F16"/>
    <mergeCell ref="C27:F27"/>
    <mergeCell ref="C36:F36"/>
    <mergeCell ref="F9:G9"/>
    <mergeCell ref="E2:F2"/>
    <mergeCell ref="D17:F17"/>
    <mergeCell ref="D28:F28"/>
    <mergeCell ref="D23:F23"/>
    <mergeCell ref="D24:F24"/>
    <mergeCell ref="D25:F25"/>
    <mergeCell ref="D77:F77"/>
    <mergeCell ref="C51:F51"/>
    <mergeCell ref="C60:F60"/>
    <mergeCell ref="C72:F72"/>
    <mergeCell ref="D74:F74"/>
    <mergeCell ref="D75:F75"/>
    <mergeCell ref="D37:F37"/>
    <mergeCell ref="D52:F52"/>
    <mergeCell ref="D61:F61"/>
    <mergeCell ref="D73:F73"/>
    <mergeCell ref="D76:F76"/>
  </mergeCells>
  <phoneticPr fontId="27" type="noConversion"/>
  <conditionalFormatting sqref="D13 D19:F77">
    <cfRule type="expression" dxfId="69" priority="5" stopIfTrue="1">
      <formula>$F$5="-"</formula>
    </cfRule>
  </conditionalFormatting>
  <conditionalFormatting sqref="D14">
    <cfRule type="expression" dxfId="68" priority="1" stopIfTrue="1">
      <formula>OR($I$5 = "Heating Only Central Heat Pump", $I$6 &lt;&gt; "Variable-Speed")</formula>
    </cfRule>
  </conditionalFormatting>
  <dataValidations count="2">
    <dataValidation type="list" showInputMessage="1" showErrorMessage="1" sqref="D13" xr:uid="{00000000-0002-0000-0D00-000000000000}">
      <formula1>Durations</formula1>
    </dataValidation>
    <dataValidation type="list" showInputMessage="1" showErrorMessage="1" sqref="D14" xr:uid="{00000000-0002-0000-0D00-000001000000}">
      <formula1>Yes_No</formula1>
    </dataValidation>
  </dataValidations>
  <hyperlinks>
    <hyperlink ref="E2" location="Instructions!A1" display="Back to Instructions" xr:uid="{00000000-0004-0000-0D00-000000000000}"/>
    <hyperlink ref="E2:F2" location="Instructions!A1" display="Back to Instructions tab" xr:uid="{00000000-0004-0000-0D00-000001000000}"/>
  </hyperlinks>
  <pageMargins left="0.7" right="0.7" top="0.75" bottom="0.75" header="0.3" footer="0.3"/>
  <pageSetup orientation="portrait" horizontalDpi="200" verticalDpi="200" r:id="rId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8">
    <tabColor rgb="FF0070C0"/>
  </sheetPr>
  <dimension ref="A1:AP237"/>
  <sheetViews>
    <sheetView workbookViewId="0">
      <selection activeCell="E2" sqref="E2:F2"/>
    </sheetView>
  </sheetViews>
  <sheetFormatPr defaultColWidth="9.08984375" defaultRowHeight="15.5" x14ac:dyDescent="0.4"/>
  <cols>
    <col min="1" max="1" width="2.6328125" style="16" customWidth="1"/>
    <col min="2" max="2" width="31" style="16" customWidth="1"/>
    <col min="3" max="3" width="67.90625" style="16" customWidth="1"/>
    <col min="4" max="6" width="15.6328125" style="16" customWidth="1"/>
    <col min="7" max="7" width="2.6328125" style="16" customWidth="1"/>
    <col min="8" max="8" width="19.54296875" style="16" bestFit="1" customWidth="1"/>
    <col min="9" max="9" width="25.6328125" style="16" customWidth="1"/>
    <col min="10" max="10" width="8.453125" style="140" customWidth="1"/>
    <col min="11" max="11" width="5.453125" style="16" customWidth="1"/>
    <col min="12" max="16384" width="9.08984375" style="16"/>
  </cols>
  <sheetData>
    <row r="1" spans="2:12" ht="16" thickBot="1" x14ac:dyDescent="0.45">
      <c r="J1" s="107"/>
      <c r="K1" s="106"/>
    </row>
    <row r="2" spans="2:12" s="104" customFormat="1" ht="16" thickBot="1" x14ac:dyDescent="0.45">
      <c r="B2" s="990" t="s">
        <v>441</v>
      </c>
      <c r="C2" s="991"/>
      <c r="E2" s="1054" t="s">
        <v>427</v>
      </c>
      <c r="F2" s="1054"/>
      <c r="J2" s="144"/>
      <c r="K2" s="145"/>
    </row>
    <row r="3" spans="2:12" s="104" customFormat="1" ht="17.25" customHeight="1" thickBot="1" x14ac:dyDescent="0.45">
      <c r="B3" s="240" t="s">
        <v>442</v>
      </c>
      <c r="C3" s="241" t="str">
        <f>'Version Control'!C3</f>
        <v xml:space="preserve">Residential Central Air Conditioners and Heat Pumps_M1  </v>
      </c>
      <c r="J3" s="144"/>
      <c r="K3" s="145"/>
    </row>
    <row r="4" spans="2:12" s="104" customFormat="1" ht="18" customHeight="1" thickBot="1" x14ac:dyDescent="0.45">
      <c r="B4" s="242" t="s">
        <v>132</v>
      </c>
      <c r="C4" s="243" t="str">
        <f>'Version Control'!C4</f>
        <v>v1.1</v>
      </c>
      <c r="E4" s="743" t="s">
        <v>723</v>
      </c>
      <c r="F4" s="744"/>
      <c r="H4" s="745" t="s">
        <v>280</v>
      </c>
      <c r="I4" s="746"/>
      <c r="J4" s="144"/>
      <c r="K4" s="145"/>
    </row>
    <row r="5" spans="2:12" s="104" customFormat="1" ht="16" thickBot="1" x14ac:dyDescent="0.45">
      <c r="B5" s="242" t="s">
        <v>369</v>
      </c>
      <c r="C5" s="244">
        <f>'Version Control'!C5</f>
        <v>43668</v>
      </c>
      <c r="E5" s="868" t="s">
        <v>722</v>
      </c>
      <c r="F5" s="869" t="e">
        <f ca="1">IF(Product_Type_Input=INDEX(Product_Types,1),"-",INDEX(TestMatrix_Data,MATCH($C$6,TestMatrix_Rows,0),MATCH($I$6&amp;$I$7&amp;$I$8,TestMatrix_Columns,0)))</f>
        <v>#N/A</v>
      </c>
      <c r="H5" s="749" t="s">
        <v>149</v>
      </c>
      <c r="I5" s="751">
        <f>'General Info and Test Results'!C25</f>
        <v>0</v>
      </c>
      <c r="J5" s="144"/>
      <c r="K5" s="145"/>
    </row>
    <row r="6" spans="2:12" s="104" customFormat="1" x14ac:dyDescent="0.4">
      <c r="B6" s="245" t="s">
        <v>131</v>
      </c>
      <c r="C6" s="246" t="str">
        <f ca="1">MID(CELL("filename",$A$1), FIND("]", CELL("filename", $A$1))+ 1, 255)</f>
        <v>H0-1 Test</v>
      </c>
      <c r="H6" s="750" t="s">
        <v>145</v>
      </c>
      <c r="I6" s="752">
        <f>'General Info and Test Results'!C27</f>
        <v>0</v>
      </c>
      <c r="J6" s="144"/>
      <c r="K6" s="145"/>
    </row>
    <row r="7" spans="2:12" s="104" customFormat="1" x14ac:dyDescent="0.4">
      <c r="B7" s="247" t="s">
        <v>130</v>
      </c>
      <c r="C7" s="248" t="str">
        <f ca="1">MID(CELL("FILENAME"),FIND("[",CELL("FILENAME"))+1,FIND("]",CELL("FILENAME"))-FIND("[",CELL("FILENAME"))-1)</f>
        <v>Residential Central Air Conditioners and Heat Pumps_M1_Notebook.xlsx</v>
      </c>
      <c r="H7" s="741" t="s">
        <v>633</v>
      </c>
      <c r="I7" s="752">
        <f>'General Info and Test Results'!C29</f>
        <v>0</v>
      </c>
      <c r="J7" s="144"/>
      <c r="K7" s="145"/>
    </row>
    <row r="8" spans="2:12" s="104" customFormat="1" ht="16" thickBot="1" x14ac:dyDescent="0.45">
      <c r="B8" s="249" t="s">
        <v>133</v>
      </c>
      <c r="C8" s="250" t="str">
        <f>'Version Control'!C8</f>
        <v>[MM/DD/YYYY]</v>
      </c>
      <c r="G8" s="14"/>
      <c r="H8" s="742" t="s">
        <v>630</v>
      </c>
      <c r="I8" s="753">
        <f>OD_FanType_Input</f>
        <v>0</v>
      </c>
      <c r="J8" s="144"/>
      <c r="K8" s="145"/>
      <c r="L8" s="756"/>
    </row>
    <row r="9" spans="2:12" s="104" customFormat="1" x14ac:dyDescent="0.4">
      <c r="B9" s="44"/>
      <c r="C9" s="211"/>
      <c r="G9" s="14"/>
      <c r="H9" s="16"/>
      <c r="J9" s="144"/>
      <c r="K9" s="145"/>
    </row>
    <row r="10" spans="2:12" s="1" customFormat="1" x14ac:dyDescent="0.4">
      <c r="B10" s="96"/>
      <c r="C10" s="315" t="s">
        <v>49</v>
      </c>
      <c r="D10" s="618"/>
      <c r="E10" s="314"/>
      <c r="F10" s="314"/>
      <c r="G10" s="314"/>
      <c r="J10" s="108"/>
      <c r="K10" s="109"/>
    </row>
    <row r="11" spans="2:12" ht="16" thickBot="1" x14ac:dyDescent="0.45">
      <c r="B11" s="336"/>
      <c r="C11" s="336"/>
      <c r="D11" s="336"/>
      <c r="E11" s="336"/>
      <c r="F11" s="336"/>
      <c r="G11" s="336"/>
      <c r="K11" s="106"/>
    </row>
    <row r="12" spans="2:12" s="138" customFormat="1" ht="17.5" thickBot="1" x14ac:dyDescent="0.5">
      <c r="B12" s="737" t="e">
        <f ca="1">IF($F$5&lt;&gt;"-","'"&amp;$F$5&amp;" Test' Data to be recorded", "Test Not Applicable")</f>
        <v>#N/A</v>
      </c>
      <c r="C12" s="738"/>
      <c r="D12" s="738"/>
      <c r="E12" s="738"/>
      <c r="F12" s="738"/>
      <c r="G12" s="739"/>
      <c r="J12" s="146"/>
      <c r="K12" s="147"/>
      <c r="L12" s="757"/>
    </row>
    <row r="13" spans="2:12" ht="16" thickBot="1" x14ac:dyDescent="0.45">
      <c r="B13" s="340"/>
      <c r="C13" s="341"/>
      <c r="D13" s="341"/>
      <c r="E13" s="341"/>
      <c r="F13" s="341"/>
      <c r="G13" s="342"/>
      <c r="K13" s="106"/>
      <c r="L13" s="758"/>
    </row>
    <row r="14" spans="2:12" ht="16" thickBot="1" x14ac:dyDescent="0.45">
      <c r="B14" s="343"/>
      <c r="C14" s="1204" t="s">
        <v>51</v>
      </c>
      <c r="D14" s="1205"/>
      <c r="E14" s="1205"/>
      <c r="F14" s="1206"/>
      <c r="G14" s="344"/>
      <c r="K14" s="106"/>
      <c r="L14" s="758"/>
    </row>
    <row r="15" spans="2:12" ht="15" customHeight="1" x14ac:dyDescent="0.4">
      <c r="B15" s="345"/>
      <c r="C15" s="346"/>
      <c r="D15" s="1165" t="s">
        <v>45</v>
      </c>
      <c r="E15" s="1166"/>
      <c r="F15" s="1167"/>
      <c r="G15" s="344"/>
      <c r="I15" s="148"/>
      <c r="J15" s="149"/>
      <c r="K15" s="106"/>
      <c r="L15" s="758"/>
    </row>
    <row r="16" spans="2:12" x14ac:dyDescent="0.4">
      <c r="B16" s="343"/>
      <c r="C16" s="345"/>
      <c r="D16" s="269" t="s">
        <v>52</v>
      </c>
      <c r="E16" s="269" t="s">
        <v>53</v>
      </c>
      <c r="F16" s="270" t="s">
        <v>54</v>
      </c>
      <c r="G16" s="344"/>
      <c r="I16" s="148"/>
      <c r="J16" s="149"/>
      <c r="K16" s="106"/>
      <c r="L16" s="758"/>
    </row>
    <row r="17" spans="2:12" x14ac:dyDescent="0.4">
      <c r="B17" s="345"/>
      <c r="C17" s="264" t="s">
        <v>344</v>
      </c>
      <c r="D17" s="347"/>
      <c r="E17" s="347"/>
      <c r="F17" s="348"/>
      <c r="G17" s="344"/>
      <c r="I17" s="150"/>
      <c r="J17" s="151"/>
      <c r="K17" s="106"/>
      <c r="L17" s="758" t="str">
        <f t="array" ref="L17">IF(SUM(ABS(M17:Y17))&gt;0,IF(OR($M$8:$Y$8=M17:Y17),"Hide","Show"),"")</f>
        <v/>
      </c>
    </row>
    <row r="18" spans="2:12" x14ac:dyDescent="0.4">
      <c r="B18" s="345"/>
      <c r="C18" s="264" t="s">
        <v>345</v>
      </c>
      <c r="D18" s="347"/>
      <c r="E18" s="347"/>
      <c r="F18" s="348"/>
      <c r="G18" s="344"/>
      <c r="I18" s="150"/>
      <c r="J18" s="151"/>
      <c r="K18" s="106"/>
      <c r="L18" s="758" t="str">
        <f t="array" ref="L18">IF(SUM(ABS(M18:Y18))&gt;0,IF(OR($M$8:$Y$8=M18:Y18),"Hide","Show"),"")</f>
        <v/>
      </c>
    </row>
    <row r="19" spans="2:12" x14ac:dyDescent="0.4">
      <c r="B19" s="345"/>
      <c r="C19" s="271" t="s">
        <v>55</v>
      </c>
      <c r="D19" s="347"/>
      <c r="E19" s="347"/>
      <c r="F19" s="348"/>
      <c r="G19" s="344"/>
      <c r="I19" s="150"/>
      <c r="J19" s="151"/>
      <c r="K19" s="106"/>
      <c r="L19" s="758" t="str">
        <f t="array" ref="L19">IF(SUM(ABS(M19:Y19))&gt;0,IF(OR($M$8:$Y$8=M19:Y19),"Hide","Show"),"")</f>
        <v/>
      </c>
    </row>
    <row r="20" spans="2:12" x14ac:dyDescent="0.4">
      <c r="B20" s="345"/>
      <c r="C20" s="271" t="s">
        <v>56</v>
      </c>
      <c r="D20" s="347"/>
      <c r="E20" s="347"/>
      <c r="F20" s="348"/>
      <c r="G20" s="344"/>
      <c r="I20" s="150"/>
      <c r="J20" s="151"/>
      <c r="K20" s="106"/>
      <c r="L20" s="758" t="str">
        <f t="array" ref="L20">IF(SUM(ABS(M20:Y20))&gt;0,IF(OR($M$8:$Y$8=M20:Y20),"Hide","Show"),"")</f>
        <v/>
      </c>
    </row>
    <row r="21" spans="2:12" x14ac:dyDescent="0.4">
      <c r="B21" s="345"/>
      <c r="C21" s="264" t="s">
        <v>346</v>
      </c>
      <c r="D21" s="347"/>
      <c r="E21" s="698"/>
      <c r="F21" s="699"/>
      <c r="G21" s="344"/>
      <c r="I21" s="150"/>
      <c r="J21" s="151"/>
      <c r="K21" s="106"/>
      <c r="L21" s="758" t="str">
        <f t="array" ref="L21">IF(SUM(ABS(M21:Y21))&gt;0,IF(OR($M$8:$Y$8=M21:Y21),"Hide","Show"),"")</f>
        <v/>
      </c>
    </row>
    <row r="22" spans="2:12" x14ac:dyDescent="0.4">
      <c r="B22" s="345"/>
      <c r="C22" s="907" t="s">
        <v>728</v>
      </c>
      <c r="D22" s="912"/>
      <c r="E22" s="698"/>
      <c r="F22" s="699"/>
      <c r="G22" s="344"/>
      <c r="I22" s="150"/>
      <c r="J22" s="151"/>
      <c r="K22" s="106"/>
      <c r="L22" s="758"/>
    </row>
    <row r="23" spans="2:12" ht="16" thickBot="1" x14ac:dyDescent="0.45">
      <c r="B23" s="345"/>
      <c r="C23" s="266" t="s">
        <v>352</v>
      </c>
      <c r="D23" s="349"/>
      <c r="E23" s="700"/>
      <c r="F23" s="701"/>
      <c r="G23" s="344"/>
      <c r="I23" s="150"/>
      <c r="J23" s="151"/>
      <c r="K23" s="106"/>
      <c r="L23" s="758" t="str">
        <f t="array" ref="L23">IF(SUM(ABS(M23:Y23))&gt;0,IF(OR($M$8:$Y$8=M23:Y23),"Hide","Show"),"")</f>
        <v/>
      </c>
    </row>
    <row r="24" spans="2:12" ht="16" thickBot="1" x14ac:dyDescent="0.45">
      <c r="B24" s="345"/>
      <c r="C24" s="351"/>
      <c r="D24" s="309"/>
      <c r="E24" s="309"/>
      <c r="F24" s="309"/>
      <c r="G24" s="352"/>
      <c r="I24" s="150"/>
      <c r="J24" s="151"/>
      <c r="K24" s="106"/>
      <c r="L24" s="758" t="str">
        <f t="array" ref="L24">IF(SUM(ABS(M24:Y24))&gt;0,IF(OR($M$8:$Y$8=M24:Y24),"Hide","Show"),"")</f>
        <v/>
      </c>
    </row>
    <row r="25" spans="2:12" ht="16" thickBot="1" x14ac:dyDescent="0.45">
      <c r="B25" s="345"/>
      <c r="C25" s="1204" t="s">
        <v>57</v>
      </c>
      <c r="D25" s="1205"/>
      <c r="E25" s="1205"/>
      <c r="F25" s="1206"/>
      <c r="G25" s="344"/>
      <c r="I25" s="150"/>
      <c r="J25" s="151"/>
      <c r="K25" s="106"/>
      <c r="L25" s="758" t="str">
        <f t="array" ref="L25">IF(SUM(ABS(M25:Y25))&gt;0,IF(OR($M$8:$Y$8=M25:Y25),"Hide","Show"),"")</f>
        <v/>
      </c>
    </row>
    <row r="26" spans="2:12" ht="15" customHeight="1" x14ac:dyDescent="0.4">
      <c r="B26" s="345"/>
      <c r="C26" s="353"/>
      <c r="D26" s="1165" t="s">
        <v>45</v>
      </c>
      <c r="E26" s="1166"/>
      <c r="F26" s="1167"/>
      <c r="G26" s="344"/>
      <c r="I26" s="150"/>
      <c r="J26" s="151"/>
      <c r="K26" s="106"/>
      <c r="L26" s="758" t="str">
        <f t="array" ref="L26">IF(SUM(ABS(M26:Y26))&gt;0,IF(OR($M$8:$Y$8=M26:Y26),"Hide","Show"),"")</f>
        <v/>
      </c>
    </row>
    <row r="27" spans="2:12" x14ac:dyDescent="0.4">
      <c r="B27" s="343"/>
      <c r="C27" s="354"/>
      <c r="D27" s="269" t="s">
        <v>52</v>
      </c>
      <c r="E27" s="269" t="s">
        <v>53</v>
      </c>
      <c r="F27" s="270" t="s">
        <v>54</v>
      </c>
      <c r="G27" s="344"/>
      <c r="I27" s="150"/>
      <c r="J27" s="151"/>
      <c r="K27" s="106"/>
      <c r="L27" s="758" t="str">
        <f t="array" ref="L27">IF(SUM(ABS(M27:Y27))&gt;0,IF(OR($M$8:$Y$8=M27:Y27),"Hide","Show"),"")</f>
        <v/>
      </c>
    </row>
    <row r="28" spans="2:12" x14ac:dyDescent="0.4">
      <c r="B28" s="345"/>
      <c r="C28" s="271" t="s">
        <v>58</v>
      </c>
      <c r="D28" s="347"/>
      <c r="E28" s="347"/>
      <c r="F28" s="348"/>
      <c r="G28" s="344"/>
      <c r="I28" s="150"/>
      <c r="J28" s="151"/>
      <c r="K28" s="106"/>
      <c r="L28" s="758" t="str">
        <f t="array" ref="L28">IF(SUM(ABS(M28:Y28))&gt;0,IF(OR($M$8:$Y$8=M28:Y28),"Hide","Show"),"")</f>
        <v/>
      </c>
    </row>
    <row r="29" spans="2:12" x14ac:dyDescent="0.4">
      <c r="B29" s="345"/>
      <c r="C29" s="271" t="s">
        <v>468</v>
      </c>
      <c r="D29" s="347"/>
      <c r="E29" s="347"/>
      <c r="F29" s="348"/>
      <c r="G29" s="344"/>
      <c r="I29" s="150"/>
      <c r="J29" s="151"/>
      <c r="K29" s="106"/>
      <c r="L29" s="758" t="str">
        <f t="array" ref="L29">IF(SUM(ABS(M29:Y29))&gt;0,IF(OR($M$8:$Y$8=M29:Y29),"Hide","Show"),"")</f>
        <v/>
      </c>
    </row>
    <row r="30" spans="2:12" x14ac:dyDescent="0.4">
      <c r="B30" s="345"/>
      <c r="C30" s="271" t="s">
        <v>469</v>
      </c>
      <c r="D30" s="347"/>
      <c r="E30" s="347"/>
      <c r="F30" s="348"/>
      <c r="G30" s="344"/>
      <c r="I30" s="150"/>
      <c r="J30" s="151"/>
      <c r="K30" s="106"/>
      <c r="L30" s="758" t="str">
        <f t="array" ref="L30">IF(SUM(ABS(M30:Y30))&gt;0,IF(OR($M$8:$Y$8=M30:Y30),"Hide","Show"),"")</f>
        <v/>
      </c>
    </row>
    <row r="31" spans="2:12" x14ac:dyDescent="0.4">
      <c r="B31" s="345"/>
      <c r="C31" s="271" t="s">
        <v>337</v>
      </c>
      <c r="D31" s="347"/>
      <c r="E31" s="347"/>
      <c r="F31" s="348"/>
      <c r="G31" s="344"/>
      <c r="I31" s="150"/>
      <c r="J31" s="151"/>
      <c r="K31" s="106"/>
      <c r="L31" s="758" t="str">
        <f t="array" ref="L31">IF(SUM(ABS(M31:Y31))&gt;0,IF(OR($M$8:$Y$8=M31:Y31),"Hide","Show"),"")</f>
        <v/>
      </c>
    </row>
    <row r="32" spans="2:12" ht="16" thickBot="1" x14ac:dyDescent="0.45">
      <c r="B32" s="345"/>
      <c r="C32" s="266" t="s">
        <v>339</v>
      </c>
      <c r="D32" s="349"/>
      <c r="E32" s="349"/>
      <c r="F32" s="355"/>
      <c r="G32" s="344"/>
      <c r="I32" s="150"/>
      <c r="J32" s="151"/>
      <c r="K32" s="106"/>
      <c r="L32" s="758" t="str">
        <f t="array" ref="L32">IF(SUM(ABS(M32:Y32))&gt;0,IF(OR($M$8:$Y$8=M32:Y32),"Hide","Show"),"")</f>
        <v/>
      </c>
    </row>
    <row r="33" spans="2:12" ht="16" thickBot="1" x14ac:dyDescent="0.45">
      <c r="B33" s="345"/>
      <c r="C33" s="309"/>
      <c r="D33" s="309"/>
      <c r="E33" s="309"/>
      <c r="F33" s="309"/>
      <c r="G33" s="352"/>
      <c r="I33" s="150"/>
      <c r="J33" s="151"/>
      <c r="K33" s="106"/>
      <c r="L33" s="758" t="str">
        <f t="array" ref="L33">IF(SUM(ABS(M33:Y33))&gt;0,IF(OR($M$8:$Y$8=M33:Y33),"Hide","Show"),"")</f>
        <v/>
      </c>
    </row>
    <row r="34" spans="2:12" ht="16" thickBot="1" x14ac:dyDescent="0.45">
      <c r="B34" s="345"/>
      <c r="C34" s="1118" t="s">
        <v>59</v>
      </c>
      <c r="D34" s="1119"/>
      <c r="E34" s="1119"/>
      <c r="F34" s="1120"/>
      <c r="G34" s="344"/>
      <c r="I34" s="150"/>
      <c r="J34" s="151"/>
      <c r="K34" s="106"/>
      <c r="L34" s="758" t="str">
        <f t="array" ref="L34">IF(SUM(ABS(M34:Y34))&gt;0,IF(OR($M$8:$Y$8=M34:Y34),"Hide","Show"),"")</f>
        <v/>
      </c>
    </row>
    <row r="35" spans="2:12" x14ac:dyDescent="0.4">
      <c r="B35" s="345"/>
      <c r="C35" s="346"/>
      <c r="D35" s="1165" t="s">
        <v>45</v>
      </c>
      <c r="E35" s="1166"/>
      <c r="F35" s="1167"/>
      <c r="G35" s="344"/>
      <c r="I35" s="150"/>
      <c r="J35" s="151"/>
      <c r="K35" s="106"/>
      <c r="L35" s="758" t="str">
        <f t="array" ref="L35">IF(SUM(ABS(M35:Y35))&gt;0,IF(OR($M$8:$Y$8=M35:Y35),"Hide","Show"),"")</f>
        <v/>
      </c>
    </row>
    <row r="36" spans="2:12" x14ac:dyDescent="0.4">
      <c r="B36" s="343"/>
      <c r="C36" s="345"/>
      <c r="D36" s="269" t="s">
        <v>52</v>
      </c>
      <c r="E36" s="269" t="s">
        <v>53</v>
      </c>
      <c r="F36" s="270" t="s">
        <v>54</v>
      </c>
      <c r="G36" s="344"/>
      <c r="I36" s="150"/>
      <c r="J36" s="151"/>
      <c r="K36" s="106"/>
      <c r="L36" s="758" t="str">
        <f t="array" ref="L36">IF(SUM(ABS(M36:Y36))&gt;0,IF(OR($M$8:$Y$8=M36:Y36),"Hide","Show"),"")</f>
        <v/>
      </c>
    </row>
    <row r="37" spans="2:12" x14ac:dyDescent="0.4">
      <c r="B37" s="345"/>
      <c r="C37" s="271" t="s">
        <v>60</v>
      </c>
      <c r="D37" s="347"/>
      <c r="E37" s="347"/>
      <c r="F37" s="348"/>
      <c r="G37" s="344"/>
      <c r="I37" s="150"/>
      <c r="J37" s="151"/>
      <c r="K37" s="106"/>
      <c r="L37" s="758" t="str">
        <f t="array" ref="L37">IF(SUM(ABS(M37:Y37))&gt;0,IF(OR($M$8:$Y$8=M37:Y37),"Hide","Show"),"")</f>
        <v/>
      </c>
    </row>
    <row r="38" spans="2:12" x14ac:dyDescent="0.4">
      <c r="B38" s="345"/>
      <c r="C38" s="271" t="s">
        <v>61</v>
      </c>
      <c r="D38" s="347"/>
      <c r="E38" s="347"/>
      <c r="F38" s="348"/>
      <c r="G38" s="344"/>
      <c r="I38" s="150"/>
      <c r="J38" s="151"/>
      <c r="K38" s="106"/>
      <c r="L38" s="758" t="str">
        <f t="array" ref="L38">IF(SUM(ABS(M38:Y38))&gt;0,IF(OR($M$8:$Y$8=M38:Y38),"Hide","Show"),"")</f>
        <v/>
      </c>
    </row>
    <row r="39" spans="2:12" x14ac:dyDescent="0.4">
      <c r="B39" s="345"/>
      <c r="C39" s="271" t="s">
        <v>62</v>
      </c>
      <c r="D39" s="347"/>
      <c r="E39" s="347"/>
      <c r="F39" s="348"/>
      <c r="G39" s="344"/>
      <c r="I39" s="150"/>
      <c r="J39" s="151"/>
      <c r="K39" s="106"/>
      <c r="L39" s="758" t="str">
        <f t="array" ref="L39">IF(SUM(ABS(M39:Y39))&gt;0,IF(OR($M$8:$Y$8=M39:Y39),"Hide","Show"),"")</f>
        <v/>
      </c>
    </row>
    <row r="40" spans="2:12" x14ac:dyDescent="0.4">
      <c r="B40" s="345"/>
      <c r="C40" s="271" t="s">
        <v>63</v>
      </c>
      <c r="D40" s="347"/>
      <c r="E40" s="347"/>
      <c r="F40" s="348"/>
      <c r="G40" s="344"/>
      <c r="I40" s="150"/>
      <c r="J40" s="151"/>
      <c r="K40" s="106"/>
      <c r="L40" s="758" t="str">
        <f t="array" ref="L40">IF(SUM(ABS(M40:Y40))&gt;0,IF(OR($M$8:$Y$8=M40:Y40),"Hide","Show"),"")</f>
        <v/>
      </c>
    </row>
    <row r="41" spans="2:12" x14ac:dyDescent="0.4">
      <c r="B41" s="345"/>
      <c r="C41" s="271" t="s">
        <v>64</v>
      </c>
      <c r="D41" s="347"/>
      <c r="E41" s="347"/>
      <c r="F41" s="348"/>
      <c r="G41" s="344"/>
      <c r="I41" s="150"/>
      <c r="J41" s="151"/>
      <c r="K41" s="106"/>
      <c r="L41" s="758" t="str">
        <f t="array" ref="L41">IF(SUM(ABS(M41:Y41))&gt;0,IF(OR($M$8:$Y$8=M41:Y41),"Hide","Show"),"")</f>
        <v/>
      </c>
    </row>
    <row r="42" spans="2:12" x14ac:dyDescent="0.4">
      <c r="B42" s="345"/>
      <c r="C42" s="271" t="s">
        <v>65</v>
      </c>
      <c r="D42" s="347"/>
      <c r="E42" s="347"/>
      <c r="F42" s="348"/>
      <c r="G42" s="344"/>
      <c r="I42" s="150"/>
      <c r="J42" s="151"/>
      <c r="K42" s="106"/>
      <c r="L42" s="758" t="str">
        <f t="array" ref="L42">IF(SUM(ABS(M42:Y42))&gt;0,IF(OR($M$8:$Y$8=M42:Y42),"Hide","Show"),"")</f>
        <v/>
      </c>
    </row>
    <row r="43" spans="2:12" x14ac:dyDescent="0.4">
      <c r="B43" s="345"/>
      <c r="C43" s="271" t="s">
        <v>66</v>
      </c>
      <c r="D43" s="347"/>
      <c r="E43" s="347"/>
      <c r="F43" s="348"/>
      <c r="G43" s="344"/>
      <c r="I43" s="150"/>
      <c r="J43" s="151"/>
      <c r="K43" s="106"/>
      <c r="L43" s="758" t="str">
        <f t="array" ref="L43">IF(SUM(ABS(M43:Y43))&gt;0,IF(OR($M$8:$Y$8=M43:Y43),"Hide","Show"),"")</f>
        <v/>
      </c>
    </row>
    <row r="44" spans="2:12" x14ac:dyDescent="0.4">
      <c r="B44" s="345"/>
      <c r="C44" s="271" t="s">
        <v>67</v>
      </c>
      <c r="D44" s="347"/>
      <c r="E44" s="347"/>
      <c r="F44" s="348"/>
      <c r="G44" s="344"/>
      <c r="I44" s="150"/>
      <c r="J44" s="151"/>
      <c r="K44" s="106"/>
      <c r="L44" s="758" t="str">
        <f t="array" ref="L44">IF(SUM(ABS(M44:Y44))&gt;0,IF(OR($M$8:$Y$8=M44:Y44),"Hide","Show"),"")</f>
        <v/>
      </c>
    </row>
    <row r="45" spans="2:12" x14ac:dyDescent="0.4">
      <c r="B45" s="345"/>
      <c r="C45" s="271" t="s">
        <v>68</v>
      </c>
      <c r="D45" s="347"/>
      <c r="E45" s="347"/>
      <c r="F45" s="348"/>
      <c r="G45" s="344"/>
      <c r="I45" s="150"/>
      <c r="J45" s="151"/>
      <c r="K45" s="106"/>
      <c r="L45" s="758" t="str">
        <f t="array" ref="L45">IF(SUM(ABS(M45:Y45))&gt;0,IF(OR($M$8:$Y$8=M45:Y45),"Hide","Show"),"")</f>
        <v/>
      </c>
    </row>
    <row r="46" spans="2:12" x14ac:dyDescent="0.4">
      <c r="B46" s="345"/>
      <c r="C46" s="271" t="s">
        <v>69</v>
      </c>
      <c r="D46" s="347"/>
      <c r="E46" s="347"/>
      <c r="F46" s="348"/>
      <c r="G46" s="344"/>
      <c r="I46" s="150"/>
      <c r="J46" s="151"/>
      <c r="K46" s="106"/>
      <c r="L46" s="758" t="str">
        <f t="array" ref="L46">IF(SUM(ABS(M46:Y46))&gt;0,IF(OR($M$8:$Y$8=M46:Y46),"Hide","Show"),"")</f>
        <v/>
      </c>
    </row>
    <row r="47" spans="2:12" ht="16" thickBot="1" x14ac:dyDescent="0.45">
      <c r="B47" s="345"/>
      <c r="C47" s="272" t="s">
        <v>70</v>
      </c>
      <c r="D47" s="349"/>
      <c r="E47" s="349"/>
      <c r="F47" s="355"/>
      <c r="G47" s="344"/>
      <c r="I47" s="150"/>
      <c r="J47" s="151"/>
      <c r="K47" s="106"/>
      <c r="L47" s="758" t="str">
        <f t="array" ref="L47">IF(SUM(ABS(M47:Y47))&gt;0,IF(OR($M$8:$Y$8=M47:Y47),"Hide","Show"),"")</f>
        <v/>
      </c>
    </row>
    <row r="48" spans="2:12" ht="16" thickBot="1" x14ac:dyDescent="0.45">
      <c r="B48" s="345"/>
      <c r="C48" s="309"/>
      <c r="D48" s="309"/>
      <c r="E48" s="309"/>
      <c r="F48" s="309"/>
      <c r="G48" s="352"/>
      <c r="I48" s="150"/>
      <c r="J48" s="151"/>
      <c r="K48" s="106"/>
      <c r="L48" s="758" t="str">
        <f t="array" ref="L48">IF(SUM(ABS(M48:Y48))&gt;0,IF(OR($M$8:$Y$8=M48:Y48),"Hide","Show"),"")</f>
        <v/>
      </c>
    </row>
    <row r="49" spans="2:12" ht="16" thickBot="1" x14ac:dyDescent="0.45">
      <c r="B49" s="345"/>
      <c r="C49" s="1204" t="s">
        <v>71</v>
      </c>
      <c r="D49" s="1205"/>
      <c r="E49" s="1205"/>
      <c r="F49" s="1206"/>
      <c r="G49" s="344"/>
      <c r="I49" s="150"/>
      <c r="J49" s="151"/>
      <c r="K49" s="106"/>
      <c r="L49" s="758" t="str">
        <f t="array" ref="L49">IF(SUM(ABS(M49:Y49))&gt;0,IF(OR($M$8:$Y$8=M49:Y49),"Hide","Show"),"")</f>
        <v/>
      </c>
    </row>
    <row r="50" spans="2:12" ht="15" customHeight="1" x14ac:dyDescent="0.4">
      <c r="B50" s="345"/>
      <c r="C50" s="346"/>
      <c r="D50" s="1165" t="s">
        <v>45</v>
      </c>
      <c r="E50" s="1166"/>
      <c r="F50" s="1167"/>
      <c r="G50" s="344"/>
      <c r="I50" s="150"/>
      <c r="J50" s="151"/>
      <c r="K50" s="106"/>
      <c r="L50" s="758" t="str">
        <f t="array" ref="L50">IF(SUM(ABS(M50:Y50))&gt;0,IF(OR($M$8:$Y$8=M50:Y50),"Hide","Show"),"")</f>
        <v/>
      </c>
    </row>
    <row r="51" spans="2:12" x14ac:dyDescent="0.4">
      <c r="B51" s="343"/>
      <c r="C51" s="345"/>
      <c r="D51" s="269" t="s">
        <v>52</v>
      </c>
      <c r="E51" s="269" t="s">
        <v>53</v>
      </c>
      <c r="F51" s="270" t="s">
        <v>54</v>
      </c>
      <c r="G51" s="344"/>
      <c r="I51" s="150"/>
      <c r="J51" s="151"/>
      <c r="K51" s="106"/>
      <c r="L51" s="758" t="str">
        <f t="array" ref="L51">IF(SUM(ABS(M51:Y51))&gt;0,IF(OR($M$8:$Y$8=M51:Y51),"Hide","Show"),"")</f>
        <v/>
      </c>
    </row>
    <row r="52" spans="2:12" x14ac:dyDescent="0.4">
      <c r="B52" s="345"/>
      <c r="C52" s="271" t="s">
        <v>251</v>
      </c>
      <c r="D52" s="347"/>
      <c r="E52" s="347"/>
      <c r="F52" s="348"/>
      <c r="G52" s="344"/>
      <c r="I52" s="150"/>
      <c r="J52" s="151"/>
      <c r="K52" s="106"/>
      <c r="L52" s="758" t="str">
        <f t="array" ref="L52">IF(SUM(ABS(M52:Y52))&gt;0,IF(OR($M$8:$Y$8=M52:Y52),"Hide","Show"),"")</f>
        <v/>
      </c>
    </row>
    <row r="53" spans="2:12" x14ac:dyDescent="0.4">
      <c r="B53" s="345"/>
      <c r="C53" s="271" t="s">
        <v>252</v>
      </c>
      <c r="D53" s="347"/>
      <c r="E53" s="347"/>
      <c r="F53" s="348"/>
      <c r="G53" s="344"/>
      <c r="I53" s="150"/>
      <c r="J53" s="151"/>
      <c r="K53" s="106"/>
      <c r="L53" s="758" t="str">
        <f t="array" ref="L53">IF(SUM(ABS(M53:Y53))&gt;0,IF(OR($M$8:$Y$8=M53:Y53),"Hide","Show"),"")</f>
        <v/>
      </c>
    </row>
    <row r="54" spans="2:12" x14ac:dyDescent="0.4">
      <c r="B54" s="345"/>
      <c r="C54" s="271" t="s">
        <v>74</v>
      </c>
      <c r="D54" s="347"/>
      <c r="E54" s="347"/>
      <c r="F54" s="348"/>
      <c r="G54" s="344"/>
      <c r="I54" s="150"/>
      <c r="J54" s="151"/>
      <c r="K54" s="106"/>
      <c r="L54" s="758" t="str">
        <f t="array" ref="L54">IF(SUM(ABS(M54:Y54))&gt;0,IF(OR($M$8:$Y$8=M54:Y54),"Hide","Show"),"")</f>
        <v/>
      </c>
    </row>
    <row r="55" spans="2:12" x14ac:dyDescent="0.4">
      <c r="B55" s="345"/>
      <c r="C55" s="271" t="s">
        <v>75</v>
      </c>
      <c r="D55" s="347"/>
      <c r="E55" s="347"/>
      <c r="F55" s="348"/>
      <c r="G55" s="344"/>
      <c r="I55" s="150"/>
      <c r="J55" s="151"/>
      <c r="K55" s="106"/>
      <c r="L55" s="758" t="str">
        <f t="array" ref="L55">IF(SUM(ABS(M55:Y55))&gt;0,IF(OR($M$8:$Y$8=M55:Y55),"Hide","Show"),"")</f>
        <v/>
      </c>
    </row>
    <row r="56" spans="2:12" ht="16" thickBot="1" x14ac:dyDescent="0.45">
      <c r="B56" s="345"/>
      <c r="C56" s="272" t="s">
        <v>340</v>
      </c>
      <c r="D56" s="349"/>
      <c r="E56" s="349"/>
      <c r="F56" s="355"/>
      <c r="G56" s="344"/>
      <c r="I56" s="150"/>
      <c r="J56" s="151"/>
      <c r="K56" s="106"/>
      <c r="L56" s="758" t="str">
        <f t="array" ref="L56">IF(SUM(ABS(M56:Y56))&gt;0,IF(OR($M$8:$Y$8=M56:Y56),"Hide","Show"),"")</f>
        <v/>
      </c>
    </row>
    <row r="57" spans="2:12" ht="16" thickBot="1" x14ac:dyDescent="0.45">
      <c r="B57" s="345"/>
      <c r="C57" s="309"/>
      <c r="D57" s="309"/>
      <c r="E57" s="309"/>
      <c r="F57" s="309"/>
      <c r="G57" s="352"/>
      <c r="I57" s="150"/>
      <c r="J57" s="151"/>
      <c r="K57" s="106"/>
      <c r="L57" s="758" t="str">
        <f t="array" ref="L57">IF(SUM(ABS(M57:Y57))&gt;0,IF(OR($M$8:$Y$8=M57:Y57),"Hide","Show"),"")</f>
        <v/>
      </c>
    </row>
    <row r="58" spans="2:12" ht="16" thickBot="1" x14ac:dyDescent="0.45">
      <c r="B58" s="345"/>
      <c r="C58" s="1204" t="s">
        <v>76</v>
      </c>
      <c r="D58" s="1205"/>
      <c r="E58" s="1205"/>
      <c r="F58" s="1206"/>
      <c r="G58" s="344"/>
      <c r="I58" s="150"/>
      <c r="J58" s="151"/>
      <c r="K58" s="106"/>
      <c r="L58" s="758" t="str">
        <f t="array" ref="L58">IF(SUM(ABS(M58:Y58))&gt;0,IF(OR($M$8:$Y$8=M58:Y58),"Hide","Show"),"")</f>
        <v/>
      </c>
    </row>
    <row r="59" spans="2:12" ht="15" customHeight="1" x14ac:dyDescent="0.4">
      <c r="B59" s="345"/>
      <c r="C59" s="346"/>
      <c r="D59" s="1165" t="s">
        <v>45</v>
      </c>
      <c r="E59" s="1166"/>
      <c r="F59" s="1167"/>
      <c r="G59" s="344"/>
      <c r="I59" s="150"/>
      <c r="J59" s="151"/>
      <c r="K59" s="106"/>
      <c r="L59" s="758" t="str">
        <f t="array" ref="L59">IF(SUM(ABS(M59:Y59))&gt;0,IF(OR($M$8:$Y$8=M59:Y59),"Hide","Show"),"")</f>
        <v/>
      </c>
    </row>
    <row r="60" spans="2:12" x14ac:dyDescent="0.4">
      <c r="B60" s="356"/>
      <c r="C60" s="345"/>
      <c r="D60" s="269" t="s">
        <v>52</v>
      </c>
      <c r="E60" s="269" t="s">
        <v>53</v>
      </c>
      <c r="F60" s="270" t="s">
        <v>54</v>
      </c>
      <c r="G60" s="344"/>
      <c r="I60" s="150"/>
      <c r="J60" s="151"/>
      <c r="K60" s="106"/>
      <c r="L60" s="758" t="str">
        <f t="array" ref="L60">IF(SUM(ABS(M60:Y60))&gt;0,IF(OR($M$8:$Y$8=M60:Y60),"Hide","Show"),"")</f>
        <v/>
      </c>
    </row>
    <row r="61" spans="2:12" x14ac:dyDescent="0.4">
      <c r="B61" s="345"/>
      <c r="C61" s="271" t="s">
        <v>77</v>
      </c>
      <c r="D61" s="347"/>
      <c r="E61" s="347"/>
      <c r="F61" s="348"/>
      <c r="G61" s="344"/>
      <c r="I61" s="150"/>
      <c r="J61" s="151"/>
      <c r="K61" s="106"/>
      <c r="L61" s="758" t="str">
        <f t="array" ref="L61">IF(SUM(ABS(M61:Y61))&gt;0,IF(OR($M$8:$Y$8=M61:Y61),"Hide","Show"),"")</f>
        <v/>
      </c>
    </row>
    <row r="62" spans="2:12" x14ac:dyDescent="0.4">
      <c r="B62" s="345"/>
      <c r="C62" s="271" t="s">
        <v>78</v>
      </c>
      <c r="D62" s="347"/>
      <c r="E62" s="347"/>
      <c r="F62" s="348"/>
      <c r="G62" s="344"/>
      <c r="I62" s="150"/>
      <c r="J62" s="151"/>
      <c r="K62" s="106"/>
      <c r="L62" s="758" t="str">
        <f t="array" ref="L62">IF(SUM(ABS(M62:Y62))&gt;0,IF(OR($M$8:$Y$8=M62:Y62),"Hide","Show"),"")</f>
        <v/>
      </c>
    </row>
    <row r="63" spans="2:12" x14ac:dyDescent="0.4">
      <c r="B63" s="345"/>
      <c r="C63" s="271" t="s">
        <v>79</v>
      </c>
      <c r="D63" s="347"/>
      <c r="E63" s="347"/>
      <c r="F63" s="348"/>
      <c r="G63" s="344"/>
      <c r="I63" s="150"/>
      <c r="J63" s="151"/>
      <c r="K63" s="106"/>
      <c r="L63" s="758" t="str">
        <f t="array" ref="L63">IF(SUM(ABS(M63:Y63))&gt;0,IF(OR($M$8:$Y$8=M63:Y63),"Hide","Show"),"")</f>
        <v/>
      </c>
    </row>
    <row r="64" spans="2:12" x14ac:dyDescent="0.4">
      <c r="B64" s="345"/>
      <c r="C64" s="271" t="s">
        <v>80</v>
      </c>
      <c r="D64" s="347"/>
      <c r="E64" s="347"/>
      <c r="F64" s="348"/>
      <c r="G64" s="344"/>
      <c r="I64" s="150"/>
      <c r="J64" s="151"/>
      <c r="K64" s="106"/>
      <c r="L64" s="758" t="str">
        <f t="array" ref="L64">IF(SUM(ABS(M64:Y64))&gt;0,IF(OR($M$8:$Y$8=M64:Y64),"Hide","Show"),"")</f>
        <v/>
      </c>
    </row>
    <row r="65" spans="1:42" x14ac:dyDescent="0.4">
      <c r="B65" s="345"/>
      <c r="C65" s="271" t="s">
        <v>81</v>
      </c>
      <c r="D65" s="347"/>
      <c r="E65" s="347"/>
      <c r="F65" s="348"/>
      <c r="G65" s="344"/>
      <c r="I65" s="150"/>
      <c r="J65" s="151"/>
      <c r="K65" s="106"/>
      <c r="L65" s="758" t="str">
        <f t="array" ref="L65">IF(SUM(ABS(M65:Y65))&gt;0,IF(OR($M$8:$Y$8=M65:Y65),"Hide","Show"),"")</f>
        <v/>
      </c>
    </row>
    <row r="66" spans="1:42" x14ac:dyDescent="0.4">
      <c r="B66" s="345"/>
      <c r="C66" s="271" t="s">
        <v>82</v>
      </c>
      <c r="D66" s="347"/>
      <c r="E66" s="347"/>
      <c r="F66" s="348"/>
      <c r="G66" s="344"/>
      <c r="I66" s="150"/>
      <c r="J66" s="151"/>
      <c r="K66" s="106"/>
      <c r="L66" s="758" t="str">
        <f t="array" ref="L66">IF(SUM(ABS(M66:Y66))&gt;0,IF(OR($M$8:$Y$8=M66:Y66),"Hide","Show"),"")</f>
        <v/>
      </c>
    </row>
    <row r="67" spans="1:42" x14ac:dyDescent="0.4">
      <c r="B67" s="345"/>
      <c r="C67" s="271" t="s">
        <v>83</v>
      </c>
      <c r="D67" s="347"/>
      <c r="E67" s="347"/>
      <c r="F67" s="348"/>
      <c r="G67" s="344"/>
      <c r="I67" s="150"/>
      <c r="J67" s="151"/>
      <c r="K67" s="106"/>
      <c r="L67" s="758" t="str">
        <f t="array" ref="L67">IF(SUM(ABS(M67:Y67))&gt;0,IF(OR($M$8:$Y$8=M67:Y67),"Hide","Show"),"")</f>
        <v/>
      </c>
    </row>
    <row r="68" spans="1:42" ht="16" thickBot="1" x14ac:dyDescent="0.45">
      <c r="B68" s="345"/>
      <c r="C68" s="272" t="s">
        <v>84</v>
      </c>
      <c r="D68" s="349"/>
      <c r="E68" s="349"/>
      <c r="F68" s="355"/>
      <c r="G68" s="344"/>
      <c r="I68" s="150"/>
      <c r="J68" s="151"/>
      <c r="K68" s="106"/>
      <c r="L68" s="758" t="str">
        <f t="array" ref="L68">IF(SUM(ABS(M68:Y68))&gt;0,IF(OR($M$8:$Y$8=M68:Y68),"Hide","Show"),"")</f>
        <v/>
      </c>
    </row>
    <row r="69" spans="1:42" ht="16" thickBot="1" x14ac:dyDescent="0.45">
      <c r="B69" s="345"/>
      <c r="C69" s="309"/>
      <c r="D69" s="309"/>
      <c r="E69" s="309"/>
      <c r="F69" s="309"/>
      <c r="G69" s="352"/>
      <c r="I69" s="150"/>
      <c r="J69" s="151"/>
      <c r="K69" s="106"/>
      <c r="L69" s="758" t="str">
        <f t="array" ref="L69">IF(SUM(ABS(M69:Y69))&gt;0,IF(OR($M$8:$Y$8=M69:Y69),"Hide","Show"),"")</f>
        <v/>
      </c>
    </row>
    <row r="70" spans="1:42" ht="16" thickBot="1" x14ac:dyDescent="0.45">
      <c r="B70" s="345"/>
      <c r="C70" s="1204" t="s">
        <v>85</v>
      </c>
      <c r="D70" s="1205"/>
      <c r="E70" s="1205"/>
      <c r="F70" s="1206"/>
      <c r="G70" s="344"/>
      <c r="I70" s="150"/>
      <c r="J70" s="151"/>
      <c r="K70" s="106"/>
      <c r="L70" s="758" t="str">
        <f t="array" ref="L70">IF(SUM(ABS(M70:Y70))&gt;0,IF(OR($M$8:$Y$8=M70:Y70),"Hide","Show"),"")</f>
        <v/>
      </c>
    </row>
    <row r="71" spans="1:42" x14ac:dyDescent="0.4">
      <c r="B71" s="343"/>
      <c r="C71" s="346"/>
      <c r="D71" s="1165" t="s">
        <v>45</v>
      </c>
      <c r="E71" s="1166"/>
      <c r="F71" s="1167"/>
      <c r="G71" s="352"/>
      <c r="I71" s="150"/>
      <c r="J71" s="151"/>
      <c r="K71" s="106"/>
      <c r="L71" s="758" t="str">
        <f t="array" ref="L71">IF(SUM(ABS(M71:Y71))&gt;0,IF(OR($M$8:$Y$8=M71:Y71),"Hide","Show"),"")</f>
        <v/>
      </c>
    </row>
    <row r="72" spans="1:42" x14ac:dyDescent="0.4">
      <c r="B72" s="345"/>
      <c r="C72" s="271" t="s">
        <v>86</v>
      </c>
      <c r="D72" s="1200"/>
      <c r="E72" s="1200"/>
      <c r="F72" s="1201"/>
      <c r="G72" s="352"/>
      <c r="I72" s="150"/>
      <c r="J72" s="151"/>
      <c r="K72" s="106"/>
      <c r="L72" s="758" t="str">
        <f t="array" ref="L72">IF(SUM(ABS(M72:Y72))&gt;0,IF(OR($M$8:$Y$8=M72:Y72),"Hide","Show"),"")</f>
        <v/>
      </c>
    </row>
    <row r="73" spans="1:42" x14ac:dyDescent="0.4">
      <c r="B73" s="345"/>
      <c r="C73" s="271" t="s">
        <v>253</v>
      </c>
      <c r="D73" s="1200"/>
      <c r="E73" s="1200"/>
      <c r="F73" s="1201"/>
      <c r="G73" s="352"/>
      <c r="I73" s="150"/>
      <c r="J73" s="151"/>
      <c r="K73" s="106"/>
      <c r="L73" s="758" t="str">
        <f t="array" ref="L73">IF(SUM(ABS(M73:Y73))&gt;0,IF(OR($M$8:$Y$8=M73:Y73),"Hide","Show"),"")</f>
        <v/>
      </c>
    </row>
    <row r="74" spans="1:42" ht="16" thickBot="1" x14ac:dyDescent="0.45">
      <c r="B74" s="345"/>
      <c r="C74" s="272" t="s">
        <v>87</v>
      </c>
      <c r="D74" s="1202" t="str">
        <f>IF(D72+D73=0,"",D72+D73)</f>
        <v/>
      </c>
      <c r="E74" s="1202"/>
      <c r="F74" s="1203"/>
      <c r="G74" s="352"/>
      <c r="I74" s="152"/>
      <c r="J74" s="153"/>
      <c r="K74" s="106"/>
      <c r="L74" s="758" t="str">
        <f t="array" ref="L74">IF(SUM(ABS(M74:Y74))&gt;0,IF(OR($M$8:$Y$8=M74:Y74),"Hide","Show"),"")</f>
        <v/>
      </c>
    </row>
    <row r="75" spans="1:42" ht="16" thickBot="1" x14ac:dyDescent="0.45">
      <c r="B75" s="357"/>
      <c r="C75" s="350"/>
      <c r="D75" s="350"/>
      <c r="E75" s="350"/>
      <c r="F75" s="350"/>
      <c r="G75" s="358"/>
      <c r="I75" s="154"/>
      <c r="J75" s="151"/>
      <c r="K75" s="106"/>
      <c r="L75" s="758" t="str">
        <f t="array" ref="L75">IF(SUM(ABS(M75:Y75))&gt;0,IF(OR($M$8:$Y$8=M75:Y75),"Hide","Show"),"")</f>
        <v/>
      </c>
    </row>
    <row r="76" spans="1:42" x14ac:dyDescent="0.4">
      <c r="K76" s="106"/>
      <c r="L76" s="758" t="str">
        <f t="array" ref="L76">IF(SUM(ABS(M76:Y76))&gt;0,IF(OR($M$8:$Y$8=M76:Y76),"Hide","Show"),"")</f>
        <v/>
      </c>
    </row>
    <row r="77" spans="1:42" x14ac:dyDescent="0.4">
      <c r="K77" s="106"/>
      <c r="L77" s="758" t="str">
        <f t="array" ref="L77">IF(SUM(ABS(M77:Y77))&gt;0,IF(OR($M$8:$Y$8=M77:Y77),"Hide","Show"),"")</f>
        <v/>
      </c>
    </row>
    <row r="78" spans="1:42" s="155" customFormat="1" x14ac:dyDescent="0.4">
      <c r="A78" s="106"/>
      <c r="B78" s="106"/>
      <c r="C78" s="106"/>
      <c r="D78" s="106"/>
      <c r="E78" s="106"/>
      <c r="F78" s="106"/>
      <c r="G78" s="106"/>
      <c r="H78" s="106"/>
      <c r="I78" s="106"/>
      <c r="J78" s="106"/>
      <c r="K78" s="106"/>
      <c r="L78" s="758" t="str">
        <f t="array" ref="L78">IF(SUM(ABS(M78:Y78))&gt;0,IF(OR($M$8:$Y$8=M78:Y78),"Hide","Show"),"")</f>
        <v/>
      </c>
      <c r="M78" s="16"/>
      <c r="N78" s="16"/>
      <c r="O78" s="16"/>
      <c r="P78" s="16"/>
      <c r="Q78" s="16"/>
      <c r="R78" s="16"/>
      <c r="S78" s="16"/>
      <c r="T78" s="16"/>
      <c r="U78" s="16"/>
      <c r="V78" s="16"/>
      <c r="W78" s="16"/>
      <c r="X78" s="16"/>
      <c r="Y78" s="16"/>
      <c r="Z78" s="16"/>
      <c r="AA78" s="16"/>
      <c r="AB78" s="16"/>
      <c r="AC78" s="16"/>
      <c r="AD78" s="16"/>
      <c r="AE78" s="16"/>
      <c r="AF78" s="16"/>
      <c r="AG78" s="16"/>
      <c r="AH78" s="16"/>
      <c r="AI78" s="16"/>
      <c r="AJ78" s="16"/>
      <c r="AK78" s="16"/>
      <c r="AL78" s="16"/>
      <c r="AM78" s="16"/>
      <c r="AN78" s="16"/>
      <c r="AO78" s="16"/>
      <c r="AP78" s="16"/>
    </row>
    <row r="79" spans="1:42" x14ac:dyDescent="0.4">
      <c r="L79" s="758" t="str">
        <f t="array" ref="L79">IF(SUM(ABS(M79:Y79))&gt;0,IF(OR($M$8:$Y$8=M79:Y79),"Hide","Show"),"")</f>
        <v/>
      </c>
    </row>
    <row r="80" spans="1:42" x14ac:dyDescent="0.4">
      <c r="L80" s="758" t="str">
        <f t="array" ref="L80">IF(SUM(ABS(M80:Y80))&gt;0,IF(OR($M$8:$Y$8=M80:Y80),"Hide","Show"),"")</f>
        <v/>
      </c>
    </row>
    <row r="81" spans="12:12" x14ac:dyDescent="0.4">
      <c r="L81" s="758" t="str">
        <f t="array" ref="L81">IF(SUM(ABS(M81:Y81))&gt;0,IF(OR($M$8:$Y$8=M81:Y81),"Hide","Show"),"")</f>
        <v/>
      </c>
    </row>
    <row r="82" spans="12:12" x14ac:dyDescent="0.4">
      <c r="L82" s="758" t="str">
        <f t="array" ref="L82">IF(SUM(ABS(M82:Y82))&gt;0,IF(OR($M$8:$Y$8=M82:Y82),"Hide","Show"),"")</f>
        <v/>
      </c>
    </row>
    <row r="83" spans="12:12" x14ac:dyDescent="0.4">
      <c r="L83" s="758" t="str">
        <f t="array" ref="L83">IF(SUM(ABS(M83:Y83))&gt;0,IF(OR($M$8:$Y$8=M83:Y83),"Hide","Show"),"")</f>
        <v/>
      </c>
    </row>
    <row r="84" spans="12:12" x14ac:dyDescent="0.4">
      <c r="L84" s="758" t="str">
        <f t="array" ref="L84">IF(SUM(ABS(M84:Y84))&gt;0,IF(OR($M$8:$Y$8=M84:Y84),"Hide","Show"),"")</f>
        <v/>
      </c>
    </row>
    <row r="85" spans="12:12" x14ac:dyDescent="0.4">
      <c r="L85" s="758" t="str">
        <f t="array" ref="L85">IF(SUM(ABS(M85:Y85))&gt;0,IF(OR($M$8:$Y$8=M85:Y85),"Hide","Show"),"")</f>
        <v/>
      </c>
    </row>
    <row r="86" spans="12:12" x14ac:dyDescent="0.4">
      <c r="L86" s="758" t="str">
        <f t="array" ref="L86">IF(SUM(ABS(M86:Y86))&gt;0,IF(OR($M$8:$Y$8=M86:Y86),"Hide","Show"),"")</f>
        <v/>
      </c>
    </row>
    <row r="87" spans="12:12" x14ac:dyDescent="0.4">
      <c r="L87" s="758" t="str">
        <f t="array" ref="L87">IF(SUM(ABS(M87:Y87))&gt;0,IF(OR($M$8:$Y$8=M87:Y87),"Hide","Show"),"")</f>
        <v/>
      </c>
    </row>
    <row r="88" spans="12:12" x14ac:dyDescent="0.4">
      <c r="L88" s="758" t="str">
        <f t="array" ref="L88">IF(SUM(ABS(M88:Y88))&gt;0,IF(OR($M$8:$Y$8=M88:Y88),"Hide","Show"),"")</f>
        <v/>
      </c>
    </row>
    <row r="89" spans="12:12" x14ac:dyDescent="0.4">
      <c r="L89" s="758" t="str">
        <f t="array" ref="L89">IF(SUM(ABS(M89:Y89))&gt;0,IF(OR($M$8:$Y$8=M89:Y89),"Hide","Show"),"")</f>
        <v/>
      </c>
    </row>
    <row r="90" spans="12:12" x14ac:dyDescent="0.4">
      <c r="L90" s="758" t="str">
        <f t="array" ref="L90">IF(SUM(ABS(M90:Y90))&gt;0,IF(OR($M$8:$Y$8=M90:Y90),"Hide","Show"),"")</f>
        <v/>
      </c>
    </row>
    <row r="91" spans="12:12" x14ac:dyDescent="0.4">
      <c r="L91" s="758" t="str">
        <f t="array" ref="L91">IF(SUM(ABS(M91:Y91))&gt;0,IF(OR($M$8:$Y$8=M91:Y91),"Hide","Show"),"")</f>
        <v/>
      </c>
    </row>
    <row r="92" spans="12:12" x14ac:dyDescent="0.4">
      <c r="L92" s="758" t="str">
        <f t="array" ref="L92">IF(SUM(ABS(M92:Y92))&gt;0,IF(OR($M$8:$Y$8=M92:Y92),"Hide","Show"),"")</f>
        <v/>
      </c>
    </row>
    <row r="93" spans="12:12" x14ac:dyDescent="0.4">
      <c r="L93" s="758" t="str">
        <f t="array" ref="L93">IF(SUM(ABS(M93:Y93))&gt;0,IF(OR($M$8:$Y$8=M93:Y93),"Hide","Show"),"")</f>
        <v/>
      </c>
    </row>
    <row r="94" spans="12:12" x14ac:dyDescent="0.4">
      <c r="L94" s="758" t="str">
        <f t="array" ref="L94">IF(SUM(ABS(M94:Y94))&gt;0,IF(OR($M$8:$Y$8=M94:Y94),"Hide","Show"),"")</f>
        <v/>
      </c>
    </row>
    <row r="95" spans="12:12" x14ac:dyDescent="0.4">
      <c r="L95" s="758" t="str">
        <f t="array" ref="L95">IF(SUM(ABS(M95:Y95))&gt;0,IF(OR($M$8:$Y$8=M95:Y95),"Hide","Show"),"")</f>
        <v/>
      </c>
    </row>
    <row r="96" spans="12:12" x14ac:dyDescent="0.4">
      <c r="L96" s="758" t="str">
        <f t="array" ref="L96">IF(SUM(ABS(M96:Y96))&gt;0,IF(OR($M$8:$Y$8=M96:Y96),"Hide","Show"),"")</f>
        <v/>
      </c>
    </row>
    <row r="97" spans="12:12" x14ac:dyDescent="0.4">
      <c r="L97" s="758" t="str">
        <f t="array" ref="L97">IF(SUM(ABS(M97:Y97))&gt;0,IF(OR($M$8:$Y$8=M97:Y97),"Hide","Show"),"")</f>
        <v/>
      </c>
    </row>
    <row r="98" spans="12:12" x14ac:dyDescent="0.4">
      <c r="L98" s="758" t="str">
        <f t="array" ref="L98">IF(SUM(ABS(M98:Y98))&gt;0,IF(OR($M$8:$Y$8=M98:Y98),"Hide","Show"),"")</f>
        <v/>
      </c>
    </row>
    <row r="99" spans="12:12" x14ac:dyDescent="0.4">
      <c r="L99" s="758" t="str">
        <f t="array" ref="L99">IF(SUM(ABS(M99:Y99))&gt;0,IF(OR($M$8:$Y$8=M99:Y99),"Hide","Show"),"")</f>
        <v/>
      </c>
    </row>
    <row r="100" spans="12:12" x14ac:dyDescent="0.4">
      <c r="L100" s="758" t="str">
        <f t="array" ref="L100">IF(SUM(ABS(M100:Y100))&gt;0,IF(OR($M$8:$Y$8=M100:Y100),"Hide","Show"),"")</f>
        <v/>
      </c>
    </row>
    <row r="101" spans="12:12" x14ac:dyDescent="0.4">
      <c r="L101" s="758" t="str">
        <f t="array" ref="L101">IF(SUM(ABS(M101:Y101))&gt;0,IF(OR($M$8:$Y$8=M101:Y101),"Hide","Show"),"")</f>
        <v/>
      </c>
    </row>
    <row r="102" spans="12:12" x14ac:dyDescent="0.4">
      <c r="L102" s="758" t="str">
        <f t="array" ref="L102">IF(SUM(ABS(M102:Y102))&gt;0,IF(OR($M$8:$Y$8=M102:Y102),"Hide","Show"),"")</f>
        <v/>
      </c>
    </row>
    <row r="103" spans="12:12" x14ac:dyDescent="0.4">
      <c r="L103" s="758" t="str">
        <f t="array" ref="L103">IF(SUM(ABS(M103:Y103))&gt;0,IF(OR($M$8:$Y$8=M103:Y103),"Hide","Show"),"")</f>
        <v/>
      </c>
    </row>
    <row r="104" spans="12:12" x14ac:dyDescent="0.4">
      <c r="L104" s="758" t="str">
        <f t="array" ref="L104">IF(SUM(ABS(M104:Y104))&gt;0,IF(OR($M$8:$Y$8=M104:Y104),"Hide","Show"),"")</f>
        <v/>
      </c>
    </row>
    <row r="105" spans="12:12" x14ac:dyDescent="0.4">
      <c r="L105" s="758" t="str">
        <f t="array" ref="L105">IF(SUM(ABS(M105:Y105))&gt;0,IF(OR($M$8:$Y$8=M105:Y105),"Hide","Show"),"")</f>
        <v/>
      </c>
    </row>
    <row r="106" spans="12:12" x14ac:dyDescent="0.4">
      <c r="L106" s="758" t="str">
        <f t="array" ref="L106">IF(SUM(ABS(M106:Y106))&gt;0,IF(OR($M$8:$Y$8=M106:Y106),"Hide","Show"),"")</f>
        <v/>
      </c>
    </row>
    <row r="107" spans="12:12" x14ac:dyDescent="0.4">
      <c r="L107" s="758" t="str">
        <f t="array" ref="L107">IF(SUM(ABS(M107:Y107))&gt;0,IF(OR($M$8:$Y$8=M107:Y107),"Hide","Show"),"")</f>
        <v/>
      </c>
    </row>
    <row r="108" spans="12:12" x14ac:dyDescent="0.4">
      <c r="L108" s="758" t="str">
        <f t="array" ref="L108">IF(SUM(ABS(M108:Y108))&gt;0,IF(OR($M$8:$Y$8=M108:Y108),"Hide","Show"),"")</f>
        <v/>
      </c>
    </row>
    <row r="109" spans="12:12" x14ac:dyDescent="0.4">
      <c r="L109" s="758" t="str">
        <f t="array" ref="L109">IF(SUM(ABS(M109:Y109))&gt;0,IF(OR($M$8:$Y$8=M109:Y109),"Hide","Show"),"")</f>
        <v/>
      </c>
    </row>
    <row r="110" spans="12:12" x14ac:dyDescent="0.4">
      <c r="L110" s="758" t="str">
        <f t="array" ref="L110">IF(SUM(ABS(M110:Y110))&gt;0,IF(OR($M$8:$Y$8=M110:Y110),"Hide","Show"),"")</f>
        <v/>
      </c>
    </row>
    <row r="111" spans="12:12" x14ac:dyDescent="0.4">
      <c r="L111" s="758" t="str">
        <f t="array" ref="L111">IF(SUM(ABS(M111:Y111))&gt;0,IF(OR($M$8:$Y$8=M111:Y111),"Hide","Show"),"")</f>
        <v/>
      </c>
    </row>
    <row r="112" spans="12:12" x14ac:dyDescent="0.4">
      <c r="L112" s="758" t="str">
        <f t="array" ref="L112">IF(SUM(ABS(M112:Y112))&gt;0,IF(OR($M$8:$Y$8=M112:Y112),"Hide","Show"),"")</f>
        <v/>
      </c>
    </row>
    <row r="113" spans="12:12" x14ac:dyDescent="0.4">
      <c r="L113" s="758" t="str">
        <f t="array" ref="L113">IF(SUM(ABS(M113:Y113))&gt;0,IF(OR($M$8:$Y$8=M113:Y113),"Hide","Show"),"")</f>
        <v/>
      </c>
    </row>
    <row r="114" spans="12:12" x14ac:dyDescent="0.4">
      <c r="L114" s="758" t="str">
        <f t="array" ref="L114">IF(SUM(ABS(M114:Y114))&gt;0,IF(OR($M$8:$Y$8=M114:Y114),"Hide","Show"),"")</f>
        <v/>
      </c>
    </row>
    <row r="115" spans="12:12" x14ac:dyDescent="0.4">
      <c r="L115" s="758" t="str">
        <f t="array" ref="L115">IF(SUM(ABS(M115:Y115))&gt;0,IF(OR($M$8:$Y$8=M115:Y115),"Hide","Show"),"")</f>
        <v/>
      </c>
    </row>
    <row r="116" spans="12:12" x14ac:dyDescent="0.4">
      <c r="L116" s="758" t="str">
        <f t="array" ref="L116">IF(SUM(ABS(M116:Y116))&gt;0,IF(OR($M$8:$Y$8=M116:Y116),"Hide","Show"),"")</f>
        <v/>
      </c>
    </row>
    <row r="117" spans="12:12" x14ac:dyDescent="0.4">
      <c r="L117" s="758" t="str">
        <f t="array" ref="L117">IF(SUM(ABS(M117:Y117))&gt;0,IF(OR($M$8:$Y$8=M117:Y117),"Hide","Show"),"")</f>
        <v/>
      </c>
    </row>
    <row r="118" spans="12:12" x14ac:dyDescent="0.4">
      <c r="L118" s="758" t="str">
        <f t="array" ref="L118">IF(SUM(ABS(M118:Y118))&gt;0,IF(OR($M$8:$Y$8=M118:Y118),"Hide","Show"),"")</f>
        <v/>
      </c>
    </row>
    <row r="119" spans="12:12" x14ac:dyDescent="0.4">
      <c r="L119" s="758" t="str">
        <f t="array" ref="L119">IF(SUM(ABS(M119:Y119))&gt;0,IF(OR($M$8:$Y$8=M119:Y119),"Hide","Show"),"")</f>
        <v/>
      </c>
    </row>
    <row r="120" spans="12:12" x14ac:dyDescent="0.4">
      <c r="L120" s="758" t="str">
        <f t="array" ref="L120">IF(SUM(ABS(M120:Y120))&gt;0,IF(OR($M$8:$Y$8=M120:Y120),"Hide","Show"),"")</f>
        <v/>
      </c>
    </row>
    <row r="121" spans="12:12" x14ac:dyDescent="0.4">
      <c r="L121" s="758" t="str">
        <f t="array" ref="L121">IF(SUM(ABS(M121:Y121))&gt;0,IF(OR($M$8:$Y$8=M121:Y121),"Hide","Show"),"")</f>
        <v/>
      </c>
    </row>
    <row r="122" spans="12:12" x14ac:dyDescent="0.4">
      <c r="L122" s="758" t="str">
        <f t="array" ref="L122">IF(SUM(ABS(M122:Y122))&gt;0,IF(OR($M$8:$Y$8=M122:Y122),"Hide","Show"),"")</f>
        <v/>
      </c>
    </row>
    <row r="123" spans="12:12" x14ac:dyDescent="0.4">
      <c r="L123" s="758" t="str">
        <f t="array" ref="L123">IF(SUM(ABS(M123:Y123))&gt;0,IF(OR($M$8:$Y$8=M123:Y123),"Hide","Show"),"")</f>
        <v/>
      </c>
    </row>
    <row r="124" spans="12:12" x14ac:dyDescent="0.4">
      <c r="L124" s="758" t="str">
        <f t="array" ref="L124">IF(SUM(ABS(M124:Y124))&gt;0,IF(OR($M$8:$Y$8=M124:Y124),"Hide","Show"),"")</f>
        <v/>
      </c>
    </row>
    <row r="125" spans="12:12" x14ac:dyDescent="0.4">
      <c r="L125" s="758" t="str">
        <f t="array" ref="L125">IF(SUM(ABS(M125:Y125))&gt;0,IF(OR($M$8:$Y$8=M125:Y125),"Hide","Show"),"")</f>
        <v/>
      </c>
    </row>
    <row r="126" spans="12:12" x14ac:dyDescent="0.4">
      <c r="L126" s="758" t="str">
        <f t="array" ref="L126">IF(SUM(ABS(M126:Y126))&gt;0,IF(OR($M$8:$Y$8=M126:Y126),"Hide","Show"),"")</f>
        <v/>
      </c>
    </row>
    <row r="127" spans="12:12" x14ac:dyDescent="0.4">
      <c r="L127" s="758" t="str">
        <f t="array" ref="L127">IF(SUM(ABS(M127:Y127))&gt;0,IF(OR($M$8:$Y$8=M127:Y127),"Hide","Show"),"")</f>
        <v/>
      </c>
    </row>
    <row r="128" spans="12:12" x14ac:dyDescent="0.4">
      <c r="L128" s="758" t="str">
        <f t="array" ref="L128">IF(SUM(ABS(M128:Y128))&gt;0,IF(OR($M$8:$Y$8=M128:Y128),"Hide","Show"),"")</f>
        <v/>
      </c>
    </row>
    <row r="129" spans="12:12" x14ac:dyDescent="0.4">
      <c r="L129" s="758" t="str">
        <f t="array" ref="L129">IF(SUM(ABS(M129:Y129))&gt;0,IF(OR($M$8:$Y$8=M129:Y129),"Hide","Show"),"")</f>
        <v/>
      </c>
    </row>
    <row r="130" spans="12:12" x14ac:dyDescent="0.4">
      <c r="L130" s="758" t="str">
        <f t="array" ref="L130">IF(SUM(ABS(M130:Y130))&gt;0,IF(OR($M$8:$Y$8=M130:Y130),"Hide","Show"),"")</f>
        <v/>
      </c>
    </row>
    <row r="131" spans="12:12" x14ac:dyDescent="0.4">
      <c r="L131" s="758" t="str">
        <f t="array" ref="L131">IF(SUM(ABS(M131:Y131))&gt;0,IF(OR($M$8:$Y$8=M131:Y131),"Hide","Show"),"")</f>
        <v/>
      </c>
    </row>
    <row r="132" spans="12:12" x14ac:dyDescent="0.4">
      <c r="L132" s="758" t="str">
        <f t="array" ref="L132">IF(SUM(ABS(M132:Y132))&gt;0,IF(OR($M$8:$Y$8=M132:Y132),"Hide","Show"),"")</f>
        <v/>
      </c>
    </row>
    <row r="133" spans="12:12" x14ac:dyDescent="0.4">
      <c r="L133" s="758" t="str">
        <f t="array" ref="L133">IF(SUM(ABS(M133:Y133))&gt;0,IF(OR($M$8:$Y$8=M133:Y133),"Hide","Show"),"")</f>
        <v/>
      </c>
    </row>
    <row r="134" spans="12:12" x14ac:dyDescent="0.4">
      <c r="L134" s="758" t="str">
        <f t="array" ref="L134">IF(SUM(ABS(M134:Y134))&gt;0,IF(OR($M$8:$Y$8=M134:Y134),"Hide","Show"),"")</f>
        <v/>
      </c>
    </row>
    <row r="135" spans="12:12" x14ac:dyDescent="0.4">
      <c r="L135" s="758" t="str">
        <f t="array" ref="L135">IF(SUM(ABS(M135:Y135))&gt;0,IF(OR($M$8:$Y$8=M135:Y135),"Hide","Show"),"")</f>
        <v/>
      </c>
    </row>
    <row r="136" spans="12:12" x14ac:dyDescent="0.4">
      <c r="L136" s="758" t="str">
        <f t="array" ref="L136">IF(SUM(ABS(M136:Y136))&gt;0,IF(OR($M$8:$Y$8=M136:Y136),"Hide","Show"),"")</f>
        <v/>
      </c>
    </row>
    <row r="137" spans="12:12" x14ac:dyDescent="0.4">
      <c r="L137" s="758" t="str">
        <f t="array" ref="L137">IF(SUM(ABS(M137:Y137))&gt;0,IF(OR($M$8:$Y$8=M137:Y137),"Hide","Show"),"")</f>
        <v/>
      </c>
    </row>
    <row r="138" spans="12:12" x14ac:dyDescent="0.4">
      <c r="L138" s="758" t="str">
        <f t="array" ref="L138">IF(SUM(ABS(M138:Y138))&gt;0,IF(OR($M$8:$Y$8=M138:Y138),"Hide","Show"),"")</f>
        <v/>
      </c>
    </row>
    <row r="139" spans="12:12" x14ac:dyDescent="0.4">
      <c r="L139" s="758" t="str">
        <f t="array" ref="L139">IF(SUM(ABS(M139:Y139))&gt;0,IF(OR($M$8:$Y$8=M139:Y139),"Hide","Show"),"")</f>
        <v/>
      </c>
    </row>
    <row r="140" spans="12:12" x14ac:dyDescent="0.4">
      <c r="L140" s="758" t="str">
        <f t="array" ref="L140">IF(SUM(ABS(M140:Y140))&gt;0,IF(OR($M$8:$Y$8=M140:Y140),"Hide","Show"),"")</f>
        <v/>
      </c>
    </row>
    <row r="141" spans="12:12" x14ac:dyDescent="0.4">
      <c r="L141" s="758" t="str">
        <f t="array" ref="L141">IF(SUM(ABS(M141:Y141))&gt;0,IF(OR($M$8:$Y$8=M141:Y141),"Hide","Show"),"")</f>
        <v/>
      </c>
    </row>
    <row r="142" spans="12:12" x14ac:dyDescent="0.4">
      <c r="L142" s="758" t="str">
        <f t="array" ref="L142">IF(SUM(ABS(M142:Y142))&gt;0,IF(OR($M$8:$Y$8=M142:Y142),"Hide","Show"),"")</f>
        <v/>
      </c>
    </row>
    <row r="143" spans="12:12" x14ac:dyDescent="0.4">
      <c r="L143" s="758" t="str">
        <f t="array" ref="L143">IF(SUM(ABS(M143:Y143))&gt;0,IF(OR($M$8:$Y$8=M143:Y143),"Hide","Show"),"")</f>
        <v/>
      </c>
    </row>
    <row r="144" spans="12:12" x14ac:dyDescent="0.4">
      <c r="L144" s="758" t="str">
        <f t="array" ref="L144">IF(SUM(ABS(M144:Y144))&gt;0,IF(OR($M$8:$Y$8=M144:Y144),"Hide","Show"),"")</f>
        <v/>
      </c>
    </row>
    <row r="145" spans="12:12" x14ac:dyDescent="0.4">
      <c r="L145" s="758" t="str">
        <f t="array" ref="L145">IF(SUM(ABS(M145:Y145))&gt;0,IF(OR($M$8:$Y$8=M145:Y145),"Hide","Show"),"")</f>
        <v/>
      </c>
    </row>
    <row r="146" spans="12:12" x14ac:dyDescent="0.4">
      <c r="L146" s="758" t="str">
        <f t="array" ref="L146">IF(SUM(ABS(M146:Y146))&gt;0,IF(OR($M$8:$Y$8=M146:Y146),"Hide","Show"),"")</f>
        <v/>
      </c>
    </row>
    <row r="147" spans="12:12" x14ac:dyDescent="0.4">
      <c r="L147" s="758" t="str">
        <f t="array" ref="L147">IF(SUM(ABS(M147:Y147))&gt;0,IF(OR($M$8:$Y$8=M147:Y147),"Hide","Show"),"")</f>
        <v/>
      </c>
    </row>
    <row r="148" spans="12:12" x14ac:dyDescent="0.4">
      <c r="L148" s="758" t="str">
        <f t="array" ref="L148">IF(SUM(ABS(M148:Y148))&gt;0,IF(OR($M$8:$Y$8=M148:Y148),"Hide","Show"),"")</f>
        <v/>
      </c>
    </row>
    <row r="149" spans="12:12" x14ac:dyDescent="0.4">
      <c r="L149" s="758" t="str">
        <f t="array" ref="L149">IF(SUM(ABS(M149:Y149))&gt;0,IF(OR($M$8:$Y$8=M149:Y149),"Hide","Show"),"")</f>
        <v/>
      </c>
    </row>
    <row r="150" spans="12:12" x14ac:dyDescent="0.4">
      <c r="L150" s="758" t="str">
        <f t="array" ref="L150">IF(SUM(ABS(M150:Y150))&gt;0,IF(OR($M$8:$Y$8=M150:Y150),"Hide","Show"),"")</f>
        <v/>
      </c>
    </row>
    <row r="151" spans="12:12" x14ac:dyDescent="0.4">
      <c r="L151" s="758" t="str">
        <f t="array" ref="L151">IF(SUM(ABS(M151:Y151))&gt;0,IF(OR($M$8:$Y$8=M151:Y151),"Hide","Show"),"")</f>
        <v/>
      </c>
    </row>
    <row r="152" spans="12:12" x14ac:dyDescent="0.4">
      <c r="L152" s="758" t="str">
        <f t="array" ref="L152">IF(SUM(ABS(M152:Y152))&gt;0,IF(OR($M$8:$Y$8=M152:Y152),"Hide","Show"),"")</f>
        <v/>
      </c>
    </row>
    <row r="153" spans="12:12" x14ac:dyDescent="0.4">
      <c r="L153" s="758" t="str">
        <f t="array" ref="L153">IF(SUM(ABS(M153:Y153))&gt;0,IF(OR($M$8:$Y$8=M153:Y153),"Hide","Show"),"")</f>
        <v/>
      </c>
    </row>
    <row r="154" spans="12:12" x14ac:dyDescent="0.4">
      <c r="L154" s="758" t="str">
        <f t="array" ref="L154">IF(SUM(ABS(M154:Y154))&gt;0,IF(OR($M$8:$Y$8=M154:Y154),"Hide","Show"),"")</f>
        <v/>
      </c>
    </row>
    <row r="155" spans="12:12" x14ac:dyDescent="0.4">
      <c r="L155" s="758" t="str">
        <f t="array" ref="L155">IF(SUM(ABS(M155:Y155))&gt;0,IF(OR($M$8:$Y$8=M155:Y155),"Hide","Show"),"")</f>
        <v/>
      </c>
    </row>
    <row r="156" spans="12:12" x14ac:dyDescent="0.4">
      <c r="L156" s="758" t="str">
        <f t="array" ref="L156">IF(SUM(ABS(M156:Y156))&gt;0,IF(OR($M$8:$Y$8=M156:Y156),"Hide","Show"),"")</f>
        <v/>
      </c>
    </row>
    <row r="157" spans="12:12" x14ac:dyDescent="0.4">
      <c r="L157" s="758" t="str">
        <f t="array" ref="L157">IF(SUM(ABS(M157:Y157))&gt;0,IF(OR($M$8:$Y$8=M157:Y157),"Hide","Show"),"")</f>
        <v/>
      </c>
    </row>
    <row r="158" spans="12:12" x14ac:dyDescent="0.4">
      <c r="L158" s="758" t="str">
        <f t="array" ref="L158">IF(SUM(ABS(M158:Y158))&gt;0,IF(OR($M$8:$Y$8=M158:Y158),"Hide","Show"),"")</f>
        <v/>
      </c>
    </row>
    <row r="159" spans="12:12" x14ac:dyDescent="0.4">
      <c r="L159" s="758" t="str">
        <f t="array" ref="L159">IF(SUM(ABS(M159:Y159))&gt;0,IF(OR($M$8:$Y$8=M159:Y159),"Hide","Show"),"")</f>
        <v/>
      </c>
    </row>
    <row r="160" spans="12:12" x14ac:dyDescent="0.4">
      <c r="L160" s="758" t="str">
        <f t="array" ref="L160">IF(SUM(ABS(M160:Y160))&gt;0,IF(OR($M$8:$Y$8=M160:Y160),"Hide","Show"),"")</f>
        <v/>
      </c>
    </row>
    <row r="161" spans="12:12" x14ac:dyDescent="0.4">
      <c r="L161" s="758" t="str">
        <f t="array" ref="L161">IF(SUM(ABS(M161:Y161))&gt;0,IF(OR($M$8:$Y$8=M161:Y161),"Hide","Show"),"")</f>
        <v/>
      </c>
    </row>
    <row r="162" spans="12:12" x14ac:dyDescent="0.4">
      <c r="L162" s="758" t="str">
        <f t="array" ref="L162">IF(SUM(ABS(M162:Y162))&gt;0,IF(OR($M$8:$Y$8=M162:Y162),"Hide","Show"),"")</f>
        <v/>
      </c>
    </row>
    <row r="163" spans="12:12" x14ac:dyDescent="0.4">
      <c r="L163" s="758" t="str">
        <f t="array" ref="L163">IF(SUM(ABS(M163:Y163))&gt;0,IF(OR($M$8:$Y$8=M163:Y163),"Hide","Show"),"")</f>
        <v/>
      </c>
    </row>
    <row r="164" spans="12:12" x14ac:dyDescent="0.4">
      <c r="L164" s="758" t="str">
        <f t="array" ref="L164">IF(SUM(ABS(M164:Y164))&gt;0,IF(OR($M$8:$Y$8=M164:Y164),"Hide","Show"),"")</f>
        <v/>
      </c>
    </row>
    <row r="165" spans="12:12" x14ac:dyDescent="0.4">
      <c r="L165" s="758" t="str">
        <f t="array" ref="L165">IF(SUM(ABS(M165:Y165))&gt;0,IF(OR($M$8:$Y$8=M165:Y165),"Hide","Show"),"")</f>
        <v/>
      </c>
    </row>
    <row r="166" spans="12:12" x14ac:dyDescent="0.4">
      <c r="L166" s="758" t="str">
        <f t="array" ref="L166">IF(SUM(ABS(M166:Y166))&gt;0,IF(OR($M$8:$Y$8=M166:Y166),"Hide","Show"),"")</f>
        <v/>
      </c>
    </row>
    <row r="167" spans="12:12" x14ac:dyDescent="0.4">
      <c r="L167" s="758" t="str">
        <f t="array" ref="L167">IF(SUM(ABS(M167:Y167))&gt;0,IF(OR($M$8:$Y$8=M167:Y167),"Hide","Show"),"")</f>
        <v/>
      </c>
    </row>
    <row r="168" spans="12:12" x14ac:dyDescent="0.4">
      <c r="L168" s="758" t="str">
        <f t="array" ref="L168">IF(SUM(ABS(M168:Y168))&gt;0,IF(OR($M$8:$Y$8=M168:Y168),"Hide","Show"),"")</f>
        <v/>
      </c>
    </row>
    <row r="169" spans="12:12" x14ac:dyDescent="0.4">
      <c r="L169" s="758" t="str">
        <f t="array" ref="L169">IF(SUM(ABS(M169:Y169))&gt;0,IF(OR($M$8:$Y$8=M169:Y169),"Hide","Show"),"")</f>
        <v/>
      </c>
    </row>
    <row r="170" spans="12:12" x14ac:dyDescent="0.4">
      <c r="L170" s="758" t="str">
        <f t="array" ref="L170">IF(SUM(ABS(M170:Y170))&gt;0,IF(OR($M$8:$Y$8=M170:Y170),"Hide","Show"),"")</f>
        <v/>
      </c>
    </row>
    <row r="171" spans="12:12" x14ac:dyDescent="0.4">
      <c r="L171" s="758" t="str">
        <f t="array" ref="L171">IF(SUM(ABS(M171:Y171))&gt;0,IF(OR($M$8:$Y$8=M171:Y171),"Hide","Show"),"")</f>
        <v/>
      </c>
    </row>
    <row r="172" spans="12:12" x14ac:dyDescent="0.4">
      <c r="L172" s="758" t="str">
        <f t="array" ref="L172">IF(SUM(ABS(M172:Y172))&gt;0,IF(OR($M$8:$Y$8=M172:Y172),"Hide","Show"),"")</f>
        <v/>
      </c>
    </row>
    <row r="173" spans="12:12" x14ac:dyDescent="0.4">
      <c r="L173" s="758" t="str">
        <f t="array" ref="L173">IF(SUM(ABS(M173:Y173))&gt;0,IF(OR($M$8:$Y$8=M173:Y173),"Hide","Show"),"")</f>
        <v/>
      </c>
    </row>
    <row r="174" spans="12:12" x14ac:dyDescent="0.4">
      <c r="L174" s="758" t="str">
        <f t="array" ref="L174">IF(SUM(ABS(M174:Y174))&gt;0,IF(OR($M$8:$Y$8=M174:Y174),"Hide","Show"),"")</f>
        <v/>
      </c>
    </row>
    <row r="175" spans="12:12" x14ac:dyDescent="0.4">
      <c r="L175" s="758" t="str">
        <f t="array" ref="L175">IF(SUM(ABS(M175:Y175))&gt;0,IF(OR($M$8:$Y$8=M175:Y175),"Hide","Show"),"")</f>
        <v/>
      </c>
    </row>
    <row r="176" spans="12:12" x14ac:dyDescent="0.4">
      <c r="L176" s="758" t="str">
        <f t="array" ref="L176">IF(SUM(ABS(M176:Y176))&gt;0,IF(OR($M$8:$Y$8=M176:Y176),"Hide","Show"),"")</f>
        <v/>
      </c>
    </row>
    <row r="177" spans="12:12" x14ac:dyDescent="0.4">
      <c r="L177" s="758" t="str">
        <f t="array" ref="L177">IF(SUM(ABS(M177:Y177))&gt;0,IF(OR($M$8:$Y$8=M177:Y177),"Hide","Show"),"")</f>
        <v/>
      </c>
    </row>
    <row r="178" spans="12:12" x14ac:dyDescent="0.4">
      <c r="L178" s="758" t="str">
        <f t="array" ref="L178">IF(SUM(ABS(M178:Y178))&gt;0,IF(OR($M$8:$Y$8=M178:Y178),"Hide","Show"),"")</f>
        <v/>
      </c>
    </row>
    <row r="179" spans="12:12" x14ac:dyDescent="0.4">
      <c r="L179" s="758" t="str">
        <f t="array" ref="L179">IF(SUM(ABS(M179:Y179))&gt;0,IF(OR($M$8:$Y$8=M179:Y179),"Hide","Show"),"")</f>
        <v/>
      </c>
    </row>
    <row r="180" spans="12:12" x14ac:dyDescent="0.4">
      <c r="L180" s="758" t="str">
        <f t="array" ref="L180">IF(SUM(ABS(M180:Y180))&gt;0,IF(OR($M$8:$Y$8=M180:Y180),"Hide","Show"),"")</f>
        <v/>
      </c>
    </row>
    <row r="181" spans="12:12" x14ac:dyDescent="0.4">
      <c r="L181" s="758" t="str">
        <f t="array" ref="L181">IF(SUM(ABS(M181:Y181))&gt;0,IF(OR($M$8:$Y$8=M181:Y181),"Hide","Show"),"")</f>
        <v/>
      </c>
    </row>
    <row r="182" spans="12:12" x14ac:dyDescent="0.4">
      <c r="L182" s="758" t="str">
        <f t="array" ref="L182">IF(SUM(ABS(M182:Y182))&gt;0,IF(OR($M$8:$Y$8=M182:Y182),"Hide","Show"),"")</f>
        <v/>
      </c>
    </row>
    <row r="183" spans="12:12" x14ac:dyDescent="0.4">
      <c r="L183" s="758" t="str">
        <f t="array" ref="L183">IF(SUM(ABS(M183:Y183))&gt;0,IF(OR($M$8:$Y$8=M183:Y183),"Hide","Show"),"")</f>
        <v/>
      </c>
    </row>
    <row r="184" spans="12:12" x14ac:dyDescent="0.4">
      <c r="L184" s="758" t="str">
        <f t="array" ref="L184">IF(SUM(ABS(M184:Y184))&gt;0,IF(OR($M$8:$Y$8=M184:Y184),"Hide","Show"),"")</f>
        <v/>
      </c>
    </row>
    <row r="185" spans="12:12" x14ac:dyDescent="0.4">
      <c r="L185" s="758" t="str">
        <f t="array" ref="L185">IF(SUM(ABS(M185:Y185))&gt;0,IF(OR($M$8:$Y$8=M185:Y185),"Hide","Show"),"")</f>
        <v/>
      </c>
    </row>
    <row r="186" spans="12:12" x14ac:dyDescent="0.4">
      <c r="L186" s="758" t="str">
        <f t="array" ref="L186">IF(SUM(ABS(M186:Y186))&gt;0,IF(OR($M$8:$Y$8=M186:Y186),"Hide","Show"),"")</f>
        <v/>
      </c>
    </row>
    <row r="187" spans="12:12" x14ac:dyDescent="0.4">
      <c r="L187" s="758" t="str">
        <f t="array" ref="L187">IF(SUM(ABS(M187:Y187))&gt;0,IF(OR($M$8:$Y$8=M187:Y187),"Hide","Show"),"")</f>
        <v/>
      </c>
    </row>
    <row r="188" spans="12:12" x14ac:dyDescent="0.4">
      <c r="L188" s="758" t="str">
        <f t="array" ref="L188">IF(SUM(ABS(M188:Y188))&gt;0,IF(OR($M$8:$Y$8=M188:Y188),"Hide","Show"),"")</f>
        <v/>
      </c>
    </row>
    <row r="189" spans="12:12" x14ac:dyDescent="0.4">
      <c r="L189" s="758" t="str">
        <f t="array" ref="L189">IF(SUM(ABS(M189:Y189))&gt;0,IF(OR($M$8:$Y$8=M189:Y189),"Hide","Show"),"")</f>
        <v/>
      </c>
    </row>
    <row r="190" spans="12:12" x14ac:dyDescent="0.4">
      <c r="L190" s="758" t="str">
        <f t="array" ref="L190">IF(SUM(ABS(M190:Y190))&gt;0,IF(OR($M$8:$Y$8=M190:Y190),"Hide","Show"),"")</f>
        <v/>
      </c>
    </row>
    <row r="191" spans="12:12" x14ac:dyDescent="0.4">
      <c r="L191" s="758" t="str">
        <f t="array" ref="L191">IF(SUM(ABS(M191:Y191))&gt;0,IF(OR($M$8:$Y$8=M191:Y191),"Hide","Show"),"")</f>
        <v/>
      </c>
    </row>
    <row r="192" spans="12:12" x14ac:dyDescent="0.4">
      <c r="L192" s="758" t="str">
        <f t="array" ref="L192">IF(SUM(ABS(M192:Y192))&gt;0,IF(OR($M$8:$Y$8=M192:Y192),"Hide","Show"),"")</f>
        <v/>
      </c>
    </row>
    <row r="193" spans="12:12" x14ac:dyDescent="0.4">
      <c r="L193" s="758" t="str">
        <f t="array" ref="L193">IF(SUM(ABS(M193:Y193))&gt;0,IF(OR($M$8:$Y$8=M193:Y193),"Hide","Show"),"")</f>
        <v/>
      </c>
    </row>
    <row r="194" spans="12:12" x14ac:dyDescent="0.4">
      <c r="L194" s="758" t="str">
        <f t="array" ref="L194">IF(SUM(ABS(M194:Y194))&gt;0,IF(OR($M$8:$Y$8=M194:Y194),"Hide","Show"),"")</f>
        <v/>
      </c>
    </row>
    <row r="195" spans="12:12" x14ac:dyDescent="0.4">
      <c r="L195" s="758" t="str">
        <f t="array" ref="L195">IF(SUM(ABS(M195:Y195))&gt;0,IF(OR($M$8:$Y$8=M195:Y195),"Hide","Show"),"")</f>
        <v/>
      </c>
    </row>
    <row r="196" spans="12:12" x14ac:dyDescent="0.4">
      <c r="L196" s="758" t="str">
        <f t="array" ref="L196">IF(SUM(ABS(M196:Y196))&gt;0,IF(OR($M$8:$Y$8=M196:Y196),"Hide","Show"),"")</f>
        <v/>
      </c>
    </row>
    <row r="197" spans="12:12" x14ac:dyDescent="0.4">
      <c r="L197" s="758" t="str">
        <f t="array" ref="L197">IF(SUM(ABS(M197:Y197))&gt;0,IF(OR($M$8:$Y$8=M197:Y197),"Hide","Show"),"")</f>
        <v/>
      </c>
    </row>
    <row r="198" spans="12:12" x14ac:dyDescent="0.4">
      <c r="L198" s="758" t="str">
        <f t="array" ref="L198">IF(SUM(ABS(M198:Y198))&gt;0,IF(OR($M$8:$Y$8=M198:Y198),"Hide","Show"),"")</f>
        <v/>
      </c>
    </row>
    <row r="199" spans="12:12" x14ac:dyDescent="0.4">
      <c r="L199" s="758" t="str">
        <f t="array" ref="L199">IF(SUM(ABS(M199:Y199))&gt;0,IF(OR($M$8:$Y$8=M199:Y199),"Hide","Show"),"")</f>
        <v/>
      </c>
    </row>
    <row r="200" spans="12:12" x14ac:dyDescent="0.4">
      <c r="L200" s="758" t="str">
        <f t="array" ref="L200">IF(SUM(ABS(M200:Y200))&gt;0,IF(OR($M$8:$Y$8=M200:Y200),"Hide","Show"),"")</f>
        <v/>
      </c>
    </row>
    <row r="201" spans="12:12" x14ac:dyDescent="0.4">
      <c r="L201" s="758" t="str">
        <f t="array" ref="L201">IF(SUM(ABS(M201:Y201))&gt;0,IF(OR($M$8:$Y$8=M201:Y201),"Hide","Show"),"")</f>
        <v/>
      </c>
    </row>
    <row r="202" spans="12:12" x14ac:dyDescent="0.4">
      <c r="L202" s="758" t="str">
        <f t="array" ref="L202">IF(SUM(ABS(M202:Y202))&gt;0,IF(OR($M$8:$Y$8=M202:Y202),"Hide","Show"),"")</f>
        <v/>
      </c>
    </row>
    <row r="203" spans="12:12" x14ac:dyDescent="0.4">
      <c r="L203" s="758" t="str">
        <f t="array" ref="L203">IF(SUM(ABS(M203:Y203))&gt;0,IF(OR($M$8:$Y$8=M203:Y203),"Hide","Show"),"")</f>
        <v/>
      </c>
    </row>
    <row r="204" spans="12:12" x14ac:dyDescent="0.4">
      <c r="L204" s="758" t="str">
        <f t="array" ref="L204">IF(SUM(ABS(M204:Y204))&gt;0,IF(OR($M$8:$Y$8=M204:Y204),"Hide","Show"),"")</f>
        <v/>
      </c>
    </row>
    <row r="205" spans="12:12" x14ac:dyDescent="0.4">
      <c r="L205" s="758" t="str">
        <f t="array" ref="L205">IF(SUM(ABS(M205:Y205))&gt;0,IF(OR($M$8:$Y$8=M205:Y205),"Hide","Show"),"")</f>
        <v/>
      </c>
    </row>
    <row r="206" spans="12:12" x14ac:dyDescent="0.4">
      <c r="L206" s="758" t="str">
        <f t="array" ref="L206">IF(SUM(ABS(M206:Y206))&gt;0,IF(OR($M$8:$Y$8=M206:Y206),"Hide","Show"),"")</f>
        <v/>
      </c>
    </row>
    <row r="207" spans="12:12" x14ac:dyDescent="0.4">
      <c r="L207" s="758" t="str">
        <f t="array" ref="L207">IF(SUM(ABS(M207:Y207))&gt;0,IF(OR($M$8:$Y$8=M207:Y207),"Hide","Show"),"")</f>
        <v/>
      </c>
    </row>
    <row r="208" spans="12:12" x14ac:dyDescent="0.4">
      <c r="L208" s="758" t="str">
        <f t="array" ref="L208">IF(SUM(ABS(M208:Y208))&gt;0,IF(OR($M$8:$Y$8=M208:Y208),"Hide","Show"),"")</f>
        <v/>
      </c>
    </row>
    <row r="209" spans="12:12" x14ac:dyDescent="0.4">
      <c r="L209" s="758" t="str">
        <f t="array" ref="L209">IF(SUM(ABS(M209:Y209))&gt;0,IF(OR($M$8:$Y$8=M209:Y209),"Hide","Show"),"")</f>
        <v/>
      </c>
    </row>
    <row r="210" spans="12:12" x14ac:dyDescent="0.4">
      <c r="L210" s="758" t="str">
        <f t="array" ref="L210">IF(SUM(ABS(M210:Y210))&gt;0,IF(OR($M$8:$Y$8=M210:Y210),"Hide","Show"),"")</f>
        <v/>
      </c>
    </row>
    <row r="211" spans="12:12" x14ac:dyDescent="0.4">
      <c r="L211" s="758" t="str">
        <f t="array" ref="L211">IF(SUM(ABS(M211:Y211))&gt;0,IF(OR($M$8:$Y$8=M211:Y211),"Hide","Show"),"")</f>
        <v/>
      </c>
    </row>
    <row r="212" spans="12:12" x14ac:dyDescent="0.4">
      <c r="L212" s="758" t="str">
        <f t="array" ref="L212">IF(SUM(ABS(M212:Y212))&gt;0,IF(OR($M$8:$Y$8=M212:Y212),"Hide","Show"),"")</f>
        <v/>
      </c>
    </row>
    <row r="213" spans="12:12" x14ac:dyDescent="0.4">
      <c r="L213" s="758" t="str">
        <f t="array" ref="L213">IF(SUM(ABS(M213:Y213))&gt;0,IF(OR($M$8:$Y$8=M213:Y213),"Hide","Show"),"")</f>
        <v/>
      </c>
    </row>
    <row r="214" spans="12:12" x14ac:dyDescent="0.4">
      <c r="L214" s="758" t="str">
        <f t="array" ref="L214">IF(SUM(ABS(M214:Y214))&gt;0,IF(OR($M$8:$Y$8=M214:Y214),"Hide","Show"),"")</f>
        <v/>
      </c>
    </row>
    <row r="215" spans="12:12" x14ac:dyDescent="0.4">
      <c r="L215" s="758" t="str">
        <f t="array" ref="L215">IF(SUM(ABS(M215:Y215))&gt;0,IF(OR($M$8:$Y$8=M215:Y215),"Hide","Show"),"")</f>
        <v/>
      </c>
    </row>
    <row r="216" spans="12:12" x14ac:dyDescent="0.4">
      <c r="L216" s="758" t="str">
        <f t="array" ref="L216">IF(SUM(ABS(M216:Y216))&gt;0,IF(OR($M$8:$Y$8=M216:Y216),"Hide","Show"),"")</f>
        <v/>
      </c>
    </row>
    <row r="217" spans="12:12" x14ac:dyDescent="0.4">
      <c r="L217" s="758" t="str">
        <f t="array" ref="L217">IF(SUM(ABS(M217:Y217))&gt;0,IF(OR($M$8:$Y$8=M217:Y217),"Hide","Show"),"")</f>
        <v/>
      </c>
    </row>
    <row r="218" spans="12:12" x14ac:dyDescent="0.4">
      <c r="L218" s="758" t="str">
        <f t="array" ref="L218">IF(SUM(ABS(M218:Y218))&gt;0,IF(OR($M$8:$Y$8=M218:Y218),"Hide","Show"),"")</f>
        <v/>
      </c>
    </row>
    <row r="219" spans="12:12" x14ac:dyDescent="0.4">
      <c r="L219" s="758" t="str">
        <f t="array" ref="L219">IF(SUM(ABS(M219:Y219))&gt;0,IF(OR($M$8:$Y$8=M219:Y219),"Hide","Show"),"")</f>
        <v/>
      </c>
    </row>
    <row r="220" spans="12:12" x14ac:dyDescent="0.4">
      <c r="L220" s="758" t="str">
        <f t="array" ref="L220">IF(SUM(ABS(M220:Y220))&gt;0,IF(OR($M$8:$Y$8=M220:Y220),"Hide","Show"),"")</f>
        <v/>
      </c>
    </row>
    <row r="221" spans="12:12" x14ac:dyDescent="0.4">
      <c r="L221" s="758" t="str">
        <f t="array" ref="L221">IF(SUM(ABS(M221:Y221))&gt;0,IF(OR($M$8:$Y$8=M221:Y221),"Hide","Show"),"")</f>
        <v/>
      </c>
    </row>
    <row r="222" spans="12:12" x14ac:dyDescent="0.4">
      <c r="L222" s="758" t="str">
        <f t="array" ref="L222">IF(SUM(ABS(M222:Y222))&gt;0,IF(OR($M$8:$Y$8=M222:Y222),"Hide","Show"),"")</f>
        <v/>
      </c>
    </row>
    <row r="223" spans="12:12" x14ac:dyDescent="0.4">
      <c r="L223" s="758" t="str">
        <f t="array" ref="L223">IF(SUM(ABS(M223:Y223))&gt;0,IF(OR($M$8:$Y$8=M223:Y223),"Hide","Show"),"")</f>
        <v/>
      </c>
    </row>
    <row r="224" spans="12:12" x14ac:dyDescent="0.4">
      <c r="L224" s="758" t="str">
        <f t="array" ref="L224">IF(SUM(ABS(M224:Y224))&gt;0,IF(OR($M$8:$Y$8=M224:Y224),"Hide","Show"),"")</f>
        <v/>
      </c>
    </row>
    <row r="225" spans="12:12" x14ac:dyDescent="0.4">
      <c r="L225" s="758" t="str">
        <f t="array" ref="L225">IF(SUM(ABS(M225:Y225))&gt;0,IF(OR($M$8:$Y$8=M225:Y225),"Hide","Show"),"")</f>
        <v/>
      </c>
    </row>
    <row r="226" spans="12:12" x14ac:dyDescent="0.4">
      <c r="L226" s="758" t="str">
        <f t="array" ref="L226">IF(SUM(ABS(M226:Y226))&gt;0,IF(OR($M$8:$Y$8=M226:Y226),"Hide","Show"),"")</f>
        <v/>
      </c>
    </row>
    <row r="227" spans="12:12" x14ac:dyDescent="0.4">
      <c r="L227" s="758" t="str">
        <f t="array" ref="L227">IF(SUM(ABS(M227:Y227))&gt;0,IF(OR($M$8:$Y$8=M227:Y227),"Hide","Show"),"")</f>
        <v/>
      </c>
    </row>
    <row r="228" spans="12:12" x14ac:dyDescent="0.4">
      <c r="L228" s="758" t="str">
        <f t="array" ref="L228">IF(SUM(ABS(M228:Y228))&gt;0,IF(OR($M$8:$Y$8=M228:Y228),"Hide","Show"),"")</f>
        <v/>
      </c>
    </row>
    <row r="229" spans="12:12" x14ac:dyDescent="0.4">
      <c r="L229" s="758" t="str">
        <f t="array" ref="L229">IF(SUM(ABS(M229:Y229))&gt;0,IF(OR($M$8:$Y$8=M229:Y229),"Hide","Show"),"")</f>
        <v/>
      </c>
    </row>
    <row r="230" spans="12:12" x14ac:dyDescent="0.4">
      <c r="L230" s="758" t="str">
        <f t="array" ref="L230">IF(SUM(ABS(M230:Y230))&gt;0,IF(OR($M$8:$Y$8=M230:Y230),"Hide","Show"),"")</f>
        <v/>
      </c>
    </row>
    <row r="231" spans="12:12" x14ac:dyDescent="0.4">
      <c r="L231" s="758" t="str">
        <f t="array" ref="L231">IF(SUM(ABS(M231:Y231))&gt;0,IF(OR($M$8:$Y$8=M231:Y231),"Hide","Show"),"")</f>
        <v/>
      </c>
    </row>
    <row r="232" spans="12:12" x14ac:dyDescent="0.4">
      <c r="L232" s="758" t="str">
        <f t="array" ref="L232">IF(SUM(ABS(M232:Y232))&gt;0,IF(OR($M$8:$Y$8=M232:Y232),"Hide","Show"),"")</f>
        <v/>
      </c>
    </row>
    <row r="233" spans="12:12" x14ac:dyDescent="0.4">
      <c r="L233" s="758" t="str">
        <f t="array" ref="L233">IF(SUM(ABS(M233:Y233))&gt;0,IF(OR($M$8:$Y$8=M233:Y233),"Hide","Show"),"")</f>
        <v/>
      </c>
    </row>
    <row r="234" spans="12:12" x14ac:dyDescent="0.4">
      <c r="L234" s="758" t="str">
        <f t="array" ref="L234">IF(SUM(ABS(M234:Y234))&gt;0,IF(OR($M$8:$Y$8=M234:Y234),"Hide","Show"),"")</f>
        <v/>
      </c>
    </row>
    <row r="235" spans="12:12" x14ac:dyDescent="0.4">
      <c r="L235" s="758" t="str">
        <f t="array" ref="L235">IF(SUM(ABS(M235:Y235))&gt;0,IF(OR($M$8:$Y$8=M235:Y235),"Hide","Show"),"")</f>
        <v/>
      </c>
    </row>
    <row r="236" spans="12:12" x14ac:dyDescent="0.4">
      <c r="L236" s="758" t="str">
        <f t="array" ref="L236">IF(SUM(ABS(M236:Y236))&gt;0,IF(OR($M$8:$Y$8=M236:Y236),"Hide","Show"),"")</f>
        <v/>
      </c>
    </row>
    <row r="237" spans="12:12" x14ac:dyDescent="0.4">
      <c r="L237" s="758" t="str">
        <f t="array" ref="L237">IF(SUM(ABS(M237:Y237))&gt;0,IF(OR($M$8:$Y$8=M237:Y237),"Hide","Show"),"")</f>
        <v/>
      </c>
    </row>
  </sheetData>
  <sheetProtection password="C1BE" sheet="1" objects="1" scenarios="1" selectLockedCells="1"/>
  <customSheetViews>
    <customSheetView guid="{2A4C6EB9-430A-44F2-86C8-15B50360FC3B}" scale="70" showGridLines="0">
      <selection activeCell="F2" sqref="F2"/>
      <pageMargins left="0.7" right="0.7" top="0.75" bottom="0.75" header="0.3" footer="0.3"/>
      <pageSetup orientation="portrait" horizontalDpi="200" verticalDpi="200" r:id="rId1"/>
    </customSheetView>
    <customSheetView guid="{B3BD5AF3-9A64-4EA7-AE1F-3CC326849B8F}" scale="70" showGridLines="0">
      <selection activeCell="K3" sqref="K3:K5"/>
      <pageMargins left="0.7" right="0.7" top="0.75" bottom="0.75" header="0.3" footer="0.3"/>
      <pageSetup orientation="portrait" horizontalDpi="200" verticalDpi="200" r:id="rId2"/>
    </customSheetView>
  </customSheetViews>
  <mergeCells count="17">
    <mergeCell ref="C49:F49"/>
    <mergeCell ref="C58:F58"/>
    <mergeCell ref="C70:F70"/>
    <mergeCell ref="D35:F35"/>
    <mergeCell ref="D72:F72"/>
    <mergeCell ref="B2:C2"/>
    <mergeCell ref="C14:F14"/>
    <mergeCell ref="C25:F25"/>
    <mergeCell ref="C34:F34"/>
    <mergeCell ref="E2:F2"/>
    <mergeCell ref="D15:F15"/>
    <mergeCell ref="D26:F26"/>
    <mergeCell ref="D50:F50"/>
    <mergeCell ref="D73:F73"/>
    <mergeCell ref="D74:F74"/>
    <mergeCell ref="D59:F59"/>
    <mergeCell ref="D71:F71"/>
  </mergeCells>
  <phoneticPr fontId="27" type="noConversion"/>
  <conditionalFormatting sqref="D10 D17:F74">
    <cfRule type="expression" dxfId="67" priority="5" stopIfTrue="1">
      <formula>$F$5="-"</formula>
    </cfRule>
  </conditionalFormatting>
  <dataValidations count="1">
    <dataValidation type="list" showInputMessage="1" showErrorMessage="1" sqref="D10" xr:uid="{00000000-0002-0000-0E00-000000000000}">
      <formula1>Yes_No</formula1>
    </dataValidation>
  </dataValidations>
  <hyperlinks>
    <hyperlink ref="E2" location="Instructions!A1" display="Back to Instructions" xr:uid="{00000000-0004-0000-0E00-000000000000}"/>
    <hyperlink ref="E2:F2" location="Instructions!A1" display="Back to Instructions tab" xr:uid="{00000000-0004-0000-0E00-000001000000}"/>
  </hyperlinks>
  <pageMargins left="0.7" right="0.7" top="0.75" bottom="0.75" header="0.3" footer="0.3"/>
  <pageSetup orientation="portrait" horizontalDpi="200" verticalDpi="200"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0">
    <tabColor rgb="FF0070C0"/>
  </sheetPr>
  <dimension ref="A1:L288"/>
  <sheetViews>
    <sheetView workbookViewId="0">
      <selection activeCell="E2" sqref="E2:F2"/>
    </sheetView>
  </sheetViews>
  <sheetFormatPr defaultColWidth="9.08984375" defaultRowHeight="15.5" x14ac:dyDescent="0.4"/>
  <cols>
    <col min="1" max="1" width="2.6328125" style="6" customWidth="1"/>
    <col min="2" max="2" width="31.6328125" style="6" customWidth="1"/>
    <col min="3" max="3" width="68.6328125" style="6" customWidth="1"/>
    <col min="4" max="6" width="15.6328125" style="6" customWidth="1"/>
    <col min="7" max="7" width="2.6328125" style="6" customWidth="1"/>
    <col min="8" max="8" width="19.54296875" style="6" bestFit="1" customWidth="1"/>
    <col min="9" max="9" width="25.6328125" style="6" customWidth="1"/>
    <col min="10" max="10" width="6.6328125" style="94" customWidth="1"/>
    <col min="11" max="11" width="5.08984375" style="6" customWidth="1"/>
    <col min="12" max="16384" width="9.08984375" style="6"/>
  </cols>
  <sheetData>
    <row r="1" spans="1:12" ht="16" thickBot="1" x14ac:dyDescent="0.45">
      <c r="A1" s="8"/>
      <c r="J1" s="107"/>
      <c r="K1" s="18"/>
    </row>
    <row r="2" spans="1:12" s="1" customFormat="1" ht="16" thickBot="1" x14ac:dyDescent="0.45">
      <c r="B2" s="990" t="s">
        <v>441</v>
      </c>
      <c r="C2" s="991"/>
      <c r="E2" s="1054" t="s">
        <v>427</v>
      </c>
      <c r="F2" s="1054"/>
      <c r="J2" s="108"/>
      <c r="K2" s="109"/>
    </row>
    <row r="3" spans="1:12" s="1" customFormat="1" ht="16" thickBot="1" x14ac:dyDescent="0.45">
      <c r="B3" s="240" t="s">
        <v>442</v>
      </c>
      <c r="C3" s="241" t="str">
        <f>'Version Control'!C3</f>
        <v xml:space="preserve">Residential Central Air Conditioners and Heat Pumps_M1  </v>
      </c>
      <c r="J3" s="108"/>
      <c r="K3" s="109"/>
    </row>
    <row r="4" spans="1:12" s="1" customFormat="1" ht="16" thickBot="1" x14ac:dyDescent="0.45">
      <c r="B4" s="242" t="s">
        <v>132</v>
      </c>
      <c r="C4" s="243" t="str">
        <f>'Version Control'!C4</f>
        <v>v1.1</v>
      </c>
      <c r="E4" s="743" t="s">
        <v>706</v>
      </c>
      <c r="F4" s="744"/>
      <c r="H4" s="743" t="s">
        <v>280</v>
      </c>
      <c r="I4" s="744"/>
      <c r="J4" s="108"/>
      <c r="K4" s="109"/>
    </row>
    <row r="5" spans="1:12" s="1" customFormat="1" x14ac:dyDescent="0.4">
      <c r="B5" s="242" t="s">
        <v>369</v>
      </c>
      <c r="C5" s="244">
        <f>'Version Control'!C5</f>
        <v>43668</v>
      </c>
      <c r="E5" s="747" t="s">
        <v>671</v>
      </c>
      <c r="F5" s="839" t="e">
        <f ca="1">IF(Product_Type_Input=INDEX(Product_Types,1),"-",INDEX(TestMatrix_Data,MATCH($C$6&amp;$E5,TestMatrix_Rows,0),MATCH($I$6&amp;$I$7&amp;$I$8,TestMatrix_Columns,0)))</f>
        <v>#N/A</v>
      </c>
      <c r="H5" s="747" t="s">
        <v>149</v>
      </c>
      <c r="I5" s="751">
        <f>'General Info and Test Results'!C25</f>
        <v>0</v>
      </c>
      <c r="J5" s="108"/>
      <c r="K5" s="109"/>
    </row>
    <row r="6" spans="1:12" s="1" customFormat="1" x14ac:dyDescent="0.4">
      <c r="B6" s="245" t="s">
        <v>131</v>
      </c>
      <c r="C6" s="246" t="str">
        <f ca="1">MID(CELL("filename",$A$1), FIND("]", CELL("filename", $A$1))+ 1, 255)</f>
        <v>H1 Tests</v>
      </c>
      <c r="E6" s="748" t="s">
        <v>672</v>
      </c>
      <c r="F6" s="840" t="e">
        <f ca="1">IF(Product_Type_Input=INDEX(Product_Types,1),"-",INDEX(TestMatrix_Data,MATCH($C$6&amp;$E6,TestMatrix_Rows,0),MATCH($I$6&amp;$I$7&amp;$I$8,TestMatrix_Columns,0)))</f>
        <v>#N/A</v>
      </c>
      <c r="H6" s="748" t="s">
        <v>145</v>
      </c>
      <c r="I6" s="752">
        <f>'General Info and Test Results'!C27</f>
        <v>0</v>
      </c>
      <c r="J6" s="108"/>
      <c r="K6" s="109"/>
    </row>
    <row r="7" spans="1:12" s="1" customFormat="1" ht="16" thickBot="1" x14ac:dyDescent="0.45">
      <c r="B7" s="247" t="s">
        <v>130</v>
      </c>
      <c r="C7" s="248" t="str">
        <f ca="1">MID(CELL("FILENAME"),FIND("[",CELL("FILENAME"))+1,FIND("]",CELL("FILENAME"))-FIND("[",CELL("FILENAME"))-1)</f>
        <v>Residential Central Air Conditioners and Heat Pumps_M1_Notebook.xlsx</v>
      </c>
      <c r="E7" s="803" t="s">
        <v>673</v>
      </c>
      <c r="F7" s="841" t="e">
        <f ca="1">IF(OR(D11="Yes",D12="No"),"-",IF(Product_Type_Input=INDEX(Product_Types,1),"-",INDEX(TestMatrix_Data,MATCH($C$6&amp;$E7,TestMatrix_Rows,0),MATCH($I$6&amp;$I$7&amp;$I$8,TestMatrix_Columns,0))))</f>
        <v>#N/A</v>
      </c>
      <c r="H7" s="741" t="s">
        <v>633</v>
      </c>
      <c r="I7" s="752">
        <f>'General Info and Test Results'!C29</f>
        <v>0</v>
      </c>
      <c r="J7" s="108"/>
      <c r="K7" s="109"/>
    </row>
    <row r="8" spans="1:12" s="1" customFormat="1" ht="16" thickBot="1" x14ac:dyDescent="0.45">
      <c r="B8" s="249" t="s">
        <v>133</v>
      </c>
      <c r="C8" s="250" t="str">
        <f>'Version Control'!C8</f>
        <v>[MM/DD/YYYY]</v>
      </c>
      <c r="G8" s="14"/>
      <c r="H8" s="742" t="s">
        <v>630</v>
      </c>
      <c r="I8" s="753">
        <f>OD_FanType_Input</f>
        <v>0</v>
      </c>
      <c r="J8" s="108"/>
      <c r="K8" s="109"/>
      <c r="L8" s="756"/>
    </row>
    <row r="9" spans="1:12" s="1" customFormat="1" ht="16" thickBot="1" x14ac:dyDescent="0.45">
      <c r="B9" s="4"/>
      <c r="G9" s="14"/>
      <c r="H9" s="6"/>
      <c r="J9" s="108"/>
      <c r="K9" s="109"/>
    </row>
    <row r="10" spans="1:12" s="1" customFormat="1" ht="31" x14ac:dyDescent="0.4">
      <c r="B10" s="96"/>
      <c r="C10" s="913" t="s">
        <v>573</v>
      </c>
      <c r="D10" s="914"/>
      <c r="E10" s="314"/>
      <c r="F10" s="314"/>
      <c r="G10" s="314"/>
      <c r="J10" s="108"/>
      <c r="K10" s="109"/>
    </row>
    <row r="11" spans="1:12" s="1" customFormat="1" x14ac:dyDescent="0.4">
      <c r="B11" s="96"/>
      <c r="C11" s="919" t="s">
        <v>727</v>
      </c>
      <c r="D11" s="921"/>
      <c r="E11" s="922"/>
      <c r="F11" s="314"/>
      <c r="G11" s="314"/>
      <c r="J11" s="108"/>
      <c r="K11" s="109"/>
    </row>
    <row r="12" spans="1:12" s="1" customFormat="1" ht="16" thickBot="1" x14ac:dyDescent="0.45">
      <c r="B12" s="96"/>
      <c r="C12" s="920" t="s">
        <v>729</v>
      </c>
      <c r="D12" s="923"/>
      <c r="E12" s="922"/>
      <c r="F12" s="314"/>
      <c r="G12" s="314"/>
      <c r="J12" s="108"/>
      <c r="K12" s="109"/>
    </row>
    <row r="13" spans="1:12" ht="16" thickBot="1" x14ac:dyDescent="0.45">
      <c r="B13" s="282"/>
      <c r="C13" s="281"/>
      <c r="D13" s="281"/>
      <c r="E13" s="282"/>
      <c r="F13" s="282"/>
      <c r="G13" s="282"/>
      <c r="K13" s="18"/>
    </row>
    <row r="14" spans="1:12" ht="17.5" thickBot="1" x14ac:dyDescent="0.5">
      <c r="A14" s="8"/>
      <c r="B14" s="723" t="str">
        <f>IF(H14="Yes","FREE OUTDOOR AIR TESTS","")</f>
        <v/>
      </c>
      <c r="C14" s="724"/>
      <c r="D14" s="724"/>
      <c r="E14" s="724"/>
      <c r="F14" s="725" t="s">
        <v>631</v>
      </c>
      <c r="G14" s="725"/>
      <c r="H14" s="721" t="str">
        <f>IF(OR($D$154=INDEX(Secondary_Test_Methods,1),$D$79=INDEX(Secondary_Test_Methods,1)),"Yes","No")</f>
        <v>No</v>
      </c>
      <c r="K14" s="18"/>
      <c r="L14" s="736"/>
    </row>
    <row r="15" spans="1:12" ht="16" thickBot="1" x14ac:dyDescent="0.45">
      <c r="A15" s="8"/>
      <c r="B15" s="8"/>
      <c r="C15" s="8"/>
      <c r="D15" s="8"/>
      <c r="E15" s="8"/>
      <c r="F15" s="8"/>
      <c r="G15" s="8"/>
      <c r="K15" s="18"/>
      <c r="L15" s="736"/>
    </row>
    <row r="16" spans="1:12" s="7" customFormat="1" ht="17.5" thickBot="1" x14ac:dyDescent="0.5">
      <c r="B16" s="737" t="e">
        <f ca="1">IF($F$5&lt;&gt;"-","'"&amp;$F$5&amp;" Test' Data to be recorded", "Test Not Applicable")</f>
        <v>#N/A</v>
      </c>
      <c r="C16" s="738"/>
      <c r="D16" s="738"/>
      <c r="E16" s="738"/>
      <c r="F16" s="738"/>
      <c r="G16" s="739"/>
      <c r="J16" s="95"/>
      <c r="K16" s="19"/>
      <c r="L16" s="736"/>
    </row>
    <row r="17" spans="2:12" ht="16" thickBot="1" x14ac:dyDescent="0.45">
      <c r="B17" s="299"/>
      <c r="C17" s="286"/>
      <c r="D17" s="286"/>
      <c r="E17" s="286"/>
      <c r="F17" s="286"/>
      <c r="G17" s="287"/>
      <c r="K17" s="18"/>
      <c r="L17" s="736" t="str">
        <f t="array" ref="L17">IF(SUM(ABS(M17:Y17))&gt;0,IF(OR($M$8:$Y$8=M17:Y17),"Hide","Show"),"")</f>
        <v/>
      </c>
    </row>
    <row r="18" spans="2:12" ht="16" thickBot="1" x14ac:dyDescent="0.45">
      <c r="B18" s="268"/>
      <c r="C18" s="1118" t="s">
        <v>51</v>
      </c>
      <c r="D18" s="1119"/>
      <c r="E18" s="1119"/>
      <c r="F18" s="1120"/>
      <c r="G18" s="288"/>
      <c r="K18" s="18"/>
      <c r="L18" s="736" t="str">
        <f t="array" ref="L18">IF(SUM(ABS(M18:Y18))&gt;0,IF(OR($M$8:$Y$8=M18:Y18),"Hide","Show"),"")</f>
        <v/>
      </c>
    </row>
    <row r="19" spans="2:12" x14ac:dyDescent="0.4">
      <c r="B19" s="263"/>
      <c r="C19" s="267"/>
      <c r="D19" s="1165" t="s">
        <v>45</v>
      </c>
      <c r="E19" s="1166"/>
      <c r="F19" s="1167"/>
      <c r="G19" s="288"/>
      <c r="I19" s="118"/>
      <c r="J19" s="134"/>
      <c r="K19" s="18"/>
      <c r="L19" s="736" t="str">
        <f t="array" ref="L19">IF(SUM(ABS(M19:Y19))&gt;0,IF(OR($M$8:$Y$8=M19:Y19),"Hide","Show"),"")</f>
        <v/>
      </c>
    </row>
    <row r="20" spans="2:12" x14ac:dyDescent="0.4">
      <c r="B20" s="268"/>
      <c r="C20" s="263"/>
      <c r="D20" s="269" t="s">
        <v>52</v>
      </c>
      <c r="E20" s="269" t="s">
        <v>53</v>
      </c>
      <c r="F20" s="270" t="s">
        <v>54</v>
      </c>
      <c r="G20" s="288"/>
      <c r="I20" s="118"/>
      <c r="J20" s="134"/>
      <c r="K20" s="18"/>
      <c r="L20" s="736" t="str">
        <f t="array" ref="L20">IF(SUM(ABS(M20:Y20))&gt;0,IF(OR($M$8:$Y$8=M20:Y20),"Hide","Show"),"")</f>
        <v/>
      </c>
    </row>
    <row r="21" spans="2:12" x14ac:dyDescent="0.4">
      <c r="B21" s="263"/>
      <c r="C21" s="264" t="s">
        <v>344</v>
      </c>
      <c r="D21" s="295"/>
      <c r="E21" s="295"/>
      <c r="F21" s="296"/>
      <c r="G21" s="288"/>
      <c r="I21" s="120"/>
      <c r="J21" s="135"/>
      <c r="K21" s="18"/>
      <c r="L21" s="736" t="str">
        <f t="array" ref="L21">IF(SUM(ABS(M21:Y21))&gt;0,IF(OR($M$8:$Y$8=M21:Y21),"Hide","Show"),"")</f>
        <v/>
      </c>
    </row>
    <row r="22" spans="2:12" x14ac:dyDescent="0.4">
      <c r="B22" s="263"/>
      <c r="C22" s="264" t="s">
        <v>345</v>
      </c>
      <c r="D22" s="295"/>
      <c r="E22" s="295"/>
      <c r="F22" s="296"/>
      <c r="G22" s="288"/>
      <c r="I22" s="120"/>
      <c r="J22" s="135"/>
      <c r="K22" s="18"/>
      <c r="L22" s="736" t="str">
        <f t="array" ref="L22">IF(SUM(ABS(M22:Y22))&gt;0,IF(OR($M$8:$Y$8=M22:Y22),"Hide","Show"),"")</f>
        <v/>
      </c>
    </row>
    <row r="23" spans="2:12" x14ac:dyDescent="0.4">
      <c r="B23" s="263"/>
      <c r="C23" s="274" t="s">
        <v>55</v>
      </c>
      <c r="D23" s="295"/>
      <c r="E23" s="295"/>
      <c r="F23" s="296"/>
      <c r="G23" s="288"/>
      <c r="I23" s="120"/>
      <c r="J23" s="135"/>
      <c r="K23" s="18"/>
      <c r="L23" s="736" t="str">
        <f t="array" ref="L23">IF(SUM(ABS(M23:Y23))&gt;0,IF(OR($M$8:$Y$8=M23:Y23),"Hide","Show"),"")</f>
        <v/>
      </c>
    </row>
    <row r="24" spans="2:12" x14ac:dyDescent="0.4">
      <c r="B24" s="263"/>
      <c r="C24" s="274" t="s">
        <v>56</v>
      </c>
      <c r="D24" s="295"/>
      <c r="E24" s="295"/>
      <c r="F24" s="296"/>
      <c r="G24" s="288"/>
      <c r="I24" s="120"/>
      <c r="J24" s="135"/>
      <c r="K24" s="18"/>
      <c r="L24" s="736" t="str">
        <f t="array" ref="L24">IF(SUM(ABS(M24:Y24))&gt;0,IF(OR($M$8:$Y$8=M24:Y24),"Hide","Show"),"")</f>
        <v/>
      </c>
    </row>
    <row r="25" spans="2:12" x14ac:dyDescent="0.4">
      <c r="B25" s="263"/>
      <c r="C25" s="264" t="s">
        <v>346</v>
      </c>
      <c r="D25" s="295"/>
      <c r="E25" s="258"/>
      <c r="F25" s="259"/>
      <c r="G25" s="288"/>
      <c r="I25" s="120"/>
      <c r="J25" s="135"/>
      <c r="K25" s="18"/>
      <c r="L25" s="736" t="str">
        <f t="array" ref="L25">IF(SUM(ABS(M25:Y25))&gt;0,IF(OR($M$8:$Y$8=M25:Y25),"Hide","Show"),"")</f>
        <v/>
      </c>
    </row>
    <row r="26" spans="2:12" x14ac:dyDescent="0.4">
      <c r="B26" s="263"/>
      <c r="C26" s="907" t="s">
        <v>728</v>
      </c>
      <c r="D26" s="908"/>
      <c r="E26" s="258"/>
      <c r="F26" s="259"/>
      <c r="G26" s="288"/>
      <c r="I26" s="120"/>
      <c r="J26" s="135"/>
      <c r="K26" s="18"/>
      <c r="L26" s="736"/>
    </row>
    <row r="27" spans="2:12" ht="16" thickBot="1" x14ac:dyDescent="0.45">
      <c r="B27" s="263"/>
      <c r="C27" s="266" t="s">
        <v>352</v>
      </c>
      <c r="D27" s="292"/>
      <c r="E27" s="261"/>
      <c r="F27" s="262"/>
      <c r="G27" s="288"/>
      <c r="I27" s="120"/>
      <c r="J27" s="135"/>
      <c r="K27" s="18"/>
      <c r="L27" s="736" t="str">
        <f t="array" ref="L27">IF(SUM(ABS(M27:Y27))&gt;0,IF(OR($M$8:$Y$8=M27:Y27),"Hide","Show"),"")</f>
        <v/>
      </c>
    </row>
    <row r="28" spans="2:12" ht="16" thickBot="1" x14ac:dyDescent="0.45">
      <c r="B28" s="263"/>
      <c r="C28" s="279"/>
      <c r="D28" s="258"/>
      <c r="E28" s="258"/>
      <c r="F28" s="258"/>
      <c r="G28" s="293"/>
      <c r="I28" s="120"/>
      <c r="J28" s="135"/>
      <c r="K28" s="18"/>
      <c r="L28" s="736" t="str">
        <f t="array" ref="L28">IF(SUM(ABS(M28:Y28))&gt;0,IF(OR($M$8:$Y$8=M28:Y28),"Hide","Show"),"")</f>
        <v/>
      </c>
    </row>
    <row r="29" spans="2:12" ht="16" thickBot="1" x14ac:dyDescent="0.45">
      <c r="B29" s="263"/>
      <c r="C29" s="1118" t="s">
        <v>57</v>
      </c>
      <c r="D29" s="1119"/>
      <c r="E29" s="1119"/>
      <c r="F29" s="1120"/>
      <c r="G29" s="288"/>
      <c r="I29" s="120"/>
      <c r="J29" s="135"/>
      <c r="K29" s="18"/>
      <c r="L29" s="736" t="str">
        <f t="array" ref="L29">IF(SUM(ABS(M29:Y29))&gt;0,IF(OR($M$8:$Y$8=M29:Y29),"Hide","Show"),"")</f>
        <v/>
      </c>
    </row>
    <row r="30" spans="2:12" x14ac:dyDescent="0.4">
      <c r="B30" s="263"/>
      <c r="C30" s="294"/>
      <c r="D30" s="1165" t="s">
        <v>45</v>
      </c>
      <c r="E30" s="1166"/>
      <c r="F30" s="1167"/>
      <c r="G30" s="288"/>
      <c r="I30" s="120"/>
      <c r="J30" s="135"/>
      <c r="K30" s="18"/>
      <c r="L30" s="736" t="str">
        <f t="array" ref="L30">IF(SUM(ABS(M30:Y30))&gt;0,IF(OR($M$8:$Y$8=M30:Y30),"Hide","Show"),"")</f>
        <v/>
      </c>
    </row>
    <row r="31" spans="2:12" x14ac:dyDescent="0.4">
      <c r="B31" s="268"/>
      <c r="C31" s="280"/>
      <c r="D31" s="269" t="s">
        <v>52</v>
      </c>
      <c r="E31" s="269" t="s">
        <v>53</v>
      </c>
      <c r="F31" s="270" t="s">
        <v>54</v>
      </c>
      <c r="G31" s="288"/>
      <c r="I31" s="120"/>
      <c r="J31" s="135"/>
      <c r="K31" s="18"/>
      <c r="L31" s="736" t="str">
        <f t="array" ref="L31">IF(SUM(ABS(M31:Y31))&gt;0,IF(OR($M$8:$Y$8=M31:Y31),"Hide","Show"),"")</f>
        <v/>
      </c>
    </row>
    <row r="32" spans="2:12" x14ac:dyDescent="0.4">
      <c r="B32" s="263"/>
      <c r="C32" s="274" t="s">
        <v>58</v>
      </c>
      <c r="D32" s="295"/>
      <c r="E32" s="295"/>
      <c r="F32" s="296"/>
      <c r="G32" s="288"/>
      <c r="I32" s="120"/>
      <c r="J32" s="135"/>
      <c r="K32" s="18"/>
      <c r="L32" s="736" t="str">
        <f t="array" ref="L32">IF(SUM(ABS(M32:Y32))&gt;0,IF(OR($M$8:$Y$8=M32:Y32),"Hide","Show"),"")</f>
        <v/>
      </c>
    </row>
    <row r="33" spans="2:12" x14ac:dyDescent="0.4">
      <c r="B33" s="263"/>
      <c r="C33" s="274" t="s">
        <v>468</v>
      </c>
      <c r="D33" s="295"/>
      <c r="E33" s="295"/>
      <c r="F33" s="296"/>
      <c r="G33" s="288"/>
      <c r="I33" s="120"/>
      <c r="J33" s="135"/>
      <c r="K33" s="18"/>
      <c r="L33" s="736" t="str">
        <f t="array" ref="L33">IF(SUM(ABS(M33:Y33))&gt;0,IF(OR($M$8:$Y$8=M33:Y33),"Hide","Show"),"")</f>
        <v/>
      </c>
    </row>
    <row r="34" spans="2:12" x14ac:dyDescent="0.4">
      <c r="B34" s="263"/>
      <c r="C34" s="274" t="s">
        <v>469</v>
      </c>
      <c r="D34" s="295"/>
      <c r="E34" s="295"/>
      <c r="F34" s="296"/>
      <c r="G34" s="288"/>
      <c r="I34" s="120"/>
      <c r="J34" s="135"/>
      <c r="K34" s="18"/>
      <c r="L34" s="736" t="str">
        <f t="array" ref="L34">IF(SUM(ABS(M34:Y34))&gt;0,IF(OR($M$8:$Y$8=M34:Y34),"Hide","Show"),"")</f>
        <v/>
      </c>
    </row>
    <row r="35" spans="2:12" x14ac:dyDescent="0.4">
      <c r="B35" s="263"/>
      <c r="C35" s="274" t="s">
        <v>337</v>
      </c>
      <c r="D35" s="295"/>
      <c r="E35" s="295"/>
      <c r="F35" s="296"/>
      <c r="G35" s="288"/>
      <c r="I35" s="120"/>
      <c r="J35" s="135"/>
      <c r="K35" s="18"/>
      <c r="L35" s="736" t="str">
        <f t="array" ref="L35">IF(SUM(ABS(M35:Y35))&gt;0,IF(OR($M$8:$Y$8=M35:Y35),"Hide","Show"),"")</f>
        <v/>
      </c>
    </row>
    <row r="36" spans="2:12" ht="16" thickBot="1" x14ac:dyDescent="0.45">
      <c r="B36" s="263"/>
      <c r="C36" s="266" t="s">
        <v>339</v>
      </c>
      <c r="D36" s="292"/>
      <c r="E36" s="292"/>
      <c r="F36" s="297"/>
      <c r="G36" s="288"/>
      <c r="I36" s="120"/>
      <c r="J36" s="135"/>
      <c r="K36" s="18"/>
      <c r="L36" s="736" t="str">
        <f t="array" ref="L36">IF(SUM(ABS(M36:Y36))&gt;0,IF(OR($M$8:$Y$8=M36:Y36),"Hide","Show"),"")</f>
        <v/>
      </c>
    </row>
    <row r="37" spans="2:12" ht="16" thickBot="1" x14ac:dyDescent="0.45">
      <c r="B37" s="263"/>
      <c r="C37" s="258"/>
      <c r="D37" s="258"/>
      <c r="E37" s="258"/>
      <c r="F37" s="258"/>
      <c r="G37" s="293"/>
      <c r="I37" s="120"/>
      <c r="J37" s="135"/>
      <c r="K37" s="18"/>
      <c r="L37" s="736" t="str">
        <f t="array" ref="L37">IF(SUM(ABS(M37:Y37))&gt;0,IF(OR($M$8:$Y$8=M37:Y37),"Hide","Show"),"")</f>
        <v/>
      </c>
    </row>
    <row r="38" spans="2:12" ht="16" thickBot="1" x14ac:dyDescent="0.45">
      <c r="B38" s="263"/>
      <c r="C38" s="1118" t="s">
        <v>59</v>
      </c>
      <c r="D38" s="1119"/>
      <c r="E38" s="1119"/>
      <c r="F38" s="1120"/>
      <c r="G38" s="288"/>
      <c r="I38" s="120"/>
      <c r="J38" s="135"/>
      <c r="K38" s="18"/>
      <c r="L38" s="736" t="str">
        <f t="array" ref="L38">IF(SUM(ABS(M38:Y38))&gt;0,IF(OR($M$8:$Y$8=M38:Y38),"Hide","Show"),"")</f>
        <v/>
      </c>
    </row>
    <row r="39" spans="2:12" x14ac:dyDescent="0.4">
      <c r="B39" s="263"/>
      <c r="C39" s="267"/>
      <c r="D39" s="1165" t="s">
        <v>45</v>
      </c>
      <c r="E39" s="1166"/>
      <c r="F39" s="1167"/>
      <c r="G39" s="288"/>
      <c r="I39" s="120"/>
      <c r="J39" s="135"/>
      <c r="K39" s="18"/>
      <c r="L39" s="736" t="str">
        <f t="array" ref="L39">IF(SUM(ABS(M39:Y39))&gt;0,IF(OR($M$8:$Y$8=M39:Y39),"Hide","Show"),"")</f>
        <v/>
      </c>
    </row>
    <row r="40" spans="2:12" x14ac:dyDescent="0.4">
      <c r="B40" s="268"/>
      <c r="C40" s="263"/>
      <c r="D40" s="269" t="s">
        <v>52</v>
      </c>
      <c r="E40" s="269" t="s">
        <v>53</v>
      </c>
      <c r="F40" s="270" t="s">
        <v>54</v>
      </c>
      <c r="G40" s="288"/>
      <c r="I40" s="120"/>
      <c r="J40" s="135"/>
      <c r="K40" s="18"/>
      <c r="L40" s="736" t="str">
        <f t="array" ref="L40">IF(SUM(ABS(M40:Y40))&gt;0,IF(OR($M$8:$Y$8=M40:Y40),"Hide","Show"),"")</f>
        <v/>
      </c>
    </row>
    <row r="41" spans="2:12" x14ac:dyDescent="0.4">
      <c r="B41" s="263"/>
      <c r="C41" s="274" t="s">
        <v>60</v>
      </c>
      <c r="D41" s="295"/>
      <c r="E41" s="295"/>
      <c r="F41" s="296"/>
      <c r="G41" s="288"/>
      <c r="I41" s="120"/>
      <c r="J41" s="135"/>
      <c r="K41" s="18"/>
      <c r="L41" s="736" t="str">
        <f t="array" ref="L41">IF(SUM(ABS(M41:Y41))&gt;0,IF(OR($M$8:$Y$8=M41:Y41),"Hide","Show"),"")</f>
        <v/>
      </c>
    </row>
    <row r="42" spans="2:12" x14ac:dyDescent="0.4">
      <c r="B42" s="263"/>
      <c r="C42" s="274" t="s">
        <v>61</v>
      </c>
      <c r="D42" s="295"/>
      <c r="E42" s="295"/>
      <c r="F42" s="296"/>
      <c r="G42" s="288"/>
      <c r="I42" s="120"/>
      <c r="J42" s="135"/>
      <c r="K42" s="18"/>
      <c r="L42" s="736" t="str">
        <f t="array" ref="L42">IF(SUM(ABS(M42:Y42))&gt;0,IF(OR($M$8:$Y$8=M42:Y42),"Hide","Show"),"")</f>
        <v/>
      </c>
    </row>
    <row r="43" spans="2:12" x14ac:dyDescent="0.4">
      <c r="B43" s="263"/>
      <c r="C43" s="274" t="s">
        <v>62</v>
      </c>
      <c r="D43" s="295"/>
      <c r="E43" s="295"/>
      <c r="F43" s="296"/>
      <c r="G43" s="288"/>
      <c r="I43" s="120"/>
      <c r="J43" s="135"/>
      <c r="K43" s="18"/>
      <c r="L43" s="736" t="str">
        <f t="array" ref="L43">IF(SUM(ABS(M43:Y43))&gt;0,IF(OR($M$8:$Y$8=M43:Y43),"Hide","Show"),"")</f>
        <v/>
      </c>
    </row>
    <row r="44" spans="2:12" x14ac:dyDescent="0.4">
      <c r="B44" s="263"/>
      <c r="C44" s="274" t="s">
        <v>63</v>
      </c>
      <c r="D44" s="295"/>
      <c r="E44" s="295"/>
      <c r="F44" s="296"/>
      <c r="G44" s="288"/>
      <c r="I44" s="120"/>
      <c r="J44" s="135"/>
      <c r="K44" s="18"/>
      <c r="L44" s="736" t="str">
        <f t="array" ref="L44">IF(SUM(ABS(M44:Y44))&gt;0,IF(OR($M$8:$Y$8=M44:Y44),"Hide","Show"),"")</f>
        <v/>
      </c>
    </row>
    <row r="45" spans="2:12" x14ac:dyDescent="0.4">
      <c r="B45" s="263"/>
      <c r="C45" s="274" t="s">
        <v>64</v>
      </c>
      <c r="D45" s="295"/>
      <c r="E45" s="295"/>
      <c r="F45" s="296"/>
      <c r="G45" s="288"/>
      <c r="I45" s="120"/>
      <c r="J45" s="135"/>
      <c r="K45" s="18"/>
      <c r="L45" s="736" t="str">
        <f t="array" ref="L45">IF(SUM(ABS(M45:Y45))&gt;0,IF(OR($M$8:$Y$8=M45:Y45),"Hide","Show"),"")</f>
        <v/>
      </c>
    </row>
    <row r="46" spans="2:12" x14ac:dyDescent="0.4">
      <c r="B46" s="263"/>
      <c r="C46" s="274" t="s">
        <v>65</v>
      </c>
      <c r="D46" s="295"/>
      <c r="E46" s="295"/>
      <c r="F46" s="296"/>
      <c r="G46" s="288"/>
      <c r="I46" s="120"/>
      <c r="J46" s="135"/>
      <c r="K46" s="18"/>
      <c r="L46" s="736" t="str">
        <f t="array" ref="L46">IF(SUM(ABS(M46:Y46))&gt;0,IF(OR($M$8:$Y$8=M46:Y46),"Hide","Show"),"")</f>
        <v/>
      </c>
    </row>
    <row r="47" spans="2:12" x14ac:dyDescent="0.4">
      <c r="B47" s="263"/>
      <c r="C47" s="274" t="s">
        <v>66</v>
      </c>
      <c r="D47" s="295"/>
      <c r="E47" s="295"/>
      <c r="F47" s="296"/>
      <c r="G47" s="288"/>
      <c r="I47" s="120"/>
      <c r="J47" s="135"/>
      <c r="K47" s="18"/>
      <c r="L47" s="736" t="str">
        <f t="array" ref="L47">IF(SUM(ABS(M47:Y47))&gt;0,IF(OR($M$8:$Y$8=M47:Y47),"Hide","Show"),"")</f>
        <v/>
      </c>
    </row>
    <row r="48" spans="2:12" x14ac:dyDescent="0.4">
      <c r="B48" s="263"/>
      <c r="C48" s="274" t="s">
        <v>67</v>
      </c>
      <c r="D48" s="295"/>
      <c r="E48" s="295"/>
      <c r="F48" s="296"/>
      <c r="G48" s="288"/>
      <c r="I48" s="120"/>
      <c r="J48" s="135"/>
      <c r="K48" s="18"/>
      <c r="L48" s="736" t="str">
        <f t="array" ref="L48">IF(SUM(ABS(M48:Y48))&gt;0,IF(OR($M$8:$Y$8=M48:Y48),"Hide","Show"),"")</f>
        <v/>
      </c>
    </row>
    <row r="49" spans="2:12" x14ac:dyDescent="0.4">
      <c r="B49" s="263"/>
      <c r="C49" s="274" t="s">
        <v>68</v>
      </c>
      <c r="D49" s="295"/>
      <c r="E49" s="295"/>
      <c r="F49" s="296"/>
      <c r="G49" s="288"/>
      <c r="I49" s="120"/>
      <c r="J49" s="135"/>
      <c r="K49" s="18"/>
      <c r="L49" s="736" t="str">
        <f t="array" ref="L49">IF(SUM(ABS(M49:Y49))&gt;0,IF(OR($M$8:$Y$8=M49:Y49),"Hide","Show"),"")</f>
        <v/>
      </c>
    </row>
    <row r="50" spans="2:12" x14ac:dyDescent="0.4">
      <c r="B50" s="263"/>
      <c r="C50" s="274" t="s">
        <v>69</v>
      </c>
      <c r="D50" s="295"/>
      <c r="E50" s="295"/>
      <c r="F50" s="296"/>
      <c r="G50" s="288"/>
      <c r="I50" s="120"/>
      <c r="J50" s="135"/>
      <c r="K50" s="18"/>
      <c r="L50" s="736" t="str">
        <f t="array" ref="L50">IF(SUM(ABS(M50:Y50))&gt;0,IF(OR($M$8:$Y$8=M50:Y50),"Hide","Show"),"")</f>
        <v/>
      </c>
    </row>
    <row r="51" spans="2:12" ht="16" thickBot="1" x14ac:dyDescent="0.45">
      <c r="B51" s="263"/>
      <c r="C51" s="275" t="s">
        <v>70</v>
      </c>
      <c r="D51" s="292"/>
      <c r="E51" s="292"/>
      <c r="F51" s="297"/>
      <c r="G51" s="288"/>
      <c r="I51" s="120"/>
      <c r="J51" s="135"/>
      <c r="K51" s="18"/>
      <c r="L51" s="736" t="str">
        <f t="array" ref="L51">IF(SUM(ABS(M51:Y51))&gt;0,IF(OR($M$8:$Y$8=M51:Y51),"Hide","Show"),"")</f>
        <v/>
      </c>
    </row>
    <row r="52" spans="2:12" ht="16" thickBot="1" x14ac:dyDescent="0.45">
      <c r="B52" s="263"/>
      <c r="C52" s="258"/>
      <c r="D52" s="258"/>
      <c r="E52" s="258"/>
      <c r="F52" s="258"/>
      <c r="G52" s="293"/>
      <c r="I52" s="120"/>
      <c r="J52" s="135"/>
      <c r="K52" s="18"/>
      <c r="L52" s="736" t="str">
        <f t="array" ref="L52">IF(SUM(ABS(M52:Y52))&gt;0,IF(OR($M$8:$Y$8=M52:Y52),"Hide","Show"),"")</f>
        <v/>
      </c>
    </row>
    <row r="53" spans="2:12" ht="16" thickBot="1" x14ac:dyDescent="0.45">
      <c r="B53" s="263"/>
      <c r="C53" s="1118" t="s">
        <v>71</v>
      </c>
      <c r="D53" s="1119"/>
      <c r="E53" s="1119"/>
      <c r="F53" s="1120"/>
      <c r="G53" s="288"/>
      <c r="I53" s="120"/>
      <c r="J53" s="135"/>
      <c r="K53" s="18"/>
      <c r="L53" s="736" t="str">
        <f t="array" ref="L53">IF(SUM(ABS(M53:Y53))&gt;0,IF(OR($M$8:$Y$8=M53:Y53),"Hide","Show"),"")</f>
        <v/>
      </c>
    </row>
    <row r="54" spans="2:12" x14ac:dyDescent="0.4">
      <c r="B54" s="263"/>
      <c r="C54" s="267"/>
      <c r="D54" s="1165" t="s">
        <v>45</v>
      </c>
      <c r="E54" s="1166"/>
      <c r="F54" s="1167"/>
      <c r="G54" s="288"/>
      <c r="I54" s="120"/>
      <c r="J54" s="135"/>
      <c r="K54" s="18"/>
      <c r="L54" s="736" t="str">
        <f t="array" ref="L54">IF(SUM(ABS(M54:Y54))&gt;0,IF(OR($M$8:$Y$8=M54:Y54),"Hide","Show"),"")</f>
        <v/>
      </c>
    </row>
    <row r="55" spans="2:12" x14ac:dyDescent="0.4">
      <c r="B55" s="268"/>
      <c r="C55" s="263"/>
      <c r="D55" s="269" t="s">
        <v>52</v>
      </c>
      <c r="E55" s="269" t="s">
        <v>53</v>
      </c>
      <c r="F55" s="270" t="s">
        <v>54</v>
      </c>
      <c r="G55" s="288"/>
      <c r="I55" s="120"/>
      <c r="J55" s="135"/>
      <c r="K55" s="18"/>
      <c r="L55" s="736" t="str">
        <f t="array" ref="L55">IF(SUM(ABS(M55:Y55))&gt;0,IF(OR($M$8:$Y$8=M55:Y55),"Hide","Show"),"")</f>
        <v/>
      </c>
    </row>
    <row r="56" spans="2:12" x14ac:dyDescent="0.4">
      <c r="B56" s="263"/>
      <c r="C56" s="274" t="s">
        <v>72</v>
      </c>
      <c r="D56" s="295"/>
      <c r="E56" s="295"/>
      <c r="F56" s="296"/>
      <c r="G56" s="288"/>
      <c r="I56" s="120"/>
      <c r="J56" s="135"/>
      <c r="K56" s="18"/>
      <c r="L56" s="736" t="str">
        <f t="array" ref="L56">IF(SUM(ABS(M56:Y56))&gt;0,IF(OR($M$8:$Y$8=M56:Y56),"Hide","Show"),"")</f>
        <v/>
      </c>
    </row>
    <row r="57" spans="2:12" x14ac:dyDescent="0.4">
      <c r="B57" s="263"/>
      <c r="C57" s="274" t="s">
        <v>73</v>
      </c>
      <c r="D57" s="295"/>
      <c r="E57" s="295"/>
      <c r="F57" s="296"/>
      <c r="G57" s="288"/>
      <c r="I57" s="120"/>
      <c r="J57" s="135"/>
      <c r="K57" s="18"/>
      <c r="L57" s="736" t="str">
        <f t="array" ref="L57">IF(SUM(ABS(M57:Y57))&gt;0,IF(OR($M$8:$Y$8=M57:Y57),"Hide","Show"),"")</f>
        <v/>
      </c>
    </row>
    <row r="58" spans="2:12" x14ac:dyDescent="0.4">
      <c r="B58" s="263"/>
      <c r="C58" s="274" t="s">
        <v>74</v>
      </c>
      <c r="D58" s="295"/>
      <c r="E58" s="295"/>
      <c r="F58" s="296"/>
      <c r="G58" s="288"/>
      <c r="I58" s="120"/>
      <c r="J58" s="135"/>
      <c r="K58" s="18"/>
      <c r="L58" s="736" t="str">
        <f t="array" ref="L58">IF(SUM(ABS(M58:Y58))&gt;0,IF(OR($M$8:$Y$8=M58:Y58),"Hide","Show"),"")</f>
        <v/>
      </c>
    </row>
    <row r="59" spans="2:12" x14ac:dyDescent="0.4">
      <c r="B59" s="263"/>
      <c r="C59" s="274" t="s">
        <v>75</v>
      </c>
      <c r="D59" s="295"/>
      <c r="E59" s="295"/>
      <c r="F59" s="296"/>
      <c r="G59" s="288"/>
      <c r="I59" s="120"/>
      <c r="J59" s="135"/>
      <c r="K59" s="18"/>
      <c r="L59" s="736" t="str">
        <f t="array" ref="L59">IF(SUM(ABS(M59:Y59))&gt;0,IF(OR($M$8:$Y$8=M59:Y59),"Hide","Show"),"")</f>
        <v/>
      </c>
    </row>
    <row r="60" spans="2:12" ht="16" thickBot="1" x14ac:dyDescent="0.45">
      <c r="B60" s="263"/>
      <c r="C60" s="272" t="s">
        <v>340</v>
      </c>
      <c r="D60" s="292"/>
      <c r="E60" s="292"/>
      <c r="F60" s="297"/>
      <c r="G60" s="288"/>
      <c r="I60" s="120"/>
      <c r="J60" s="135"/>
      <c r="K60" s="18"/>
      <c r="L60" s="736" t="str">
        <f t="array" ref="L60">IF(SUM(ABS(M60:Y60))&gt;0,IF(OR($M$8:$Y$8=M60:Y60),"Hide","Show"),"")</f>
        <v/>
      </c>
    </row>
    <row r="61" spans="2:12" ht="16" thickBot="1" x14ac:dyDescent="0.45">
      <c r="B61" s="263"/>
      <c r="C61" s="258"/>
      <c r="D61" s="258"/>
      <c r="E61" s="258"/>
      <c r="F61" s="258"/>
      <c r="G61" s="293"/>
      <c r="I61" s="120"/>
      <c r="J61" s="135"/>
      <c r="K61" s="18"/>
      <c r="L61" s="736" t="str">
        <f t="array" ref="L61">IF(SUM(ABS(M61:Y61))&gt;0,IF(OR($M$8:$Y$8=M61:Y61),"Hide","Show"),"")</f>
        <v/>
      </c>
    </row>
    <row r="62" spans="2:12" ht="16" thickBot="1" x14ac:dyDescent="0.45">
      <c r="B62" s="263"/>
      <c r="C62" s="1118" t="s">
        <v>76</v>
      </c>
      <c r="D62" s="1119"/>
      <c r="E62" s="1119"/>
      <c r="F62" s="1120"/>
      <c r="G62" s="288"/>
      <c r="I62" s="120"/>
      <c r="J62" s="135"/>
      <c r="K62" s="18"/>
      <c r="L62" s="736" t="str">
        <f t="array" ref="L62">IF(SUM(ABS(M62:Y62))&gt;0,IF(OR($M$8:$Y$8=M62:Y62),"Hide","Show"),"")</f>
        <v/>
      </c>
    </row>
    <row r="63" spans="2:12" x14ac:dyDescent="0.4">
      <c r="B63" s="263"/>
      <c r="C63" s="267"/>
      <c r="D63" s="1165" t="s">
        <v>45</v>
      </c>
      <c r="E63" s="1166"/>
      <c r="F63" s="1167"/>
      <c r="G63" s="288"/>
      <c r="I63" s="120"/>
      <c r="J63" s="135"/>
      <c r="K63" s="18"/>
      <c r="L63" s="736" t="str">
        <f t="array" ref="L63">IF(SUM(ABS(M63:Y63))&gt;0,IF(OR($M$8:$Y$8=M63:Y63),"Hide","Show"),"")</f>
        <v/>
      </c>
    </row>
    <row r="64" spans="2:12" x14ac:dyDescent="0.4">
      <c r="B64" s="273"/>
      <c r="C64" s="263"/>
      <c r="D64" s="269" t="s">
        <v>52</v>
      </c>
      <c r="E64" s="269" t="s">
        <v>53</v>
      </c>
      <c r="F64" s="270" t="s">
        <v>54</v>
      </c>
      <c r="G64" s="288"/>
      <c r="I64" s="120"/>
      <c r="J64" s="135"/>
      <c r="K64" s="18"/>
      <c r="L64" s="736" t="str">
        <f t="array" ref="L64">IF(SUM(ABS(M64:Y64))&gt;0,IF(OR($M$8:$Y$8=M64:Y64),"Hide","Show"),"")</f>
        <v/>
      </c>
    </row>
    <row r="65" spans="2:12" x14ac:dyDescent="0.4">
      <c r="B65" s="263"/>
      <c r="C65" s="274" t="s">
        <v>77</v>
      </c>
      <c r="D65" s="295"/>
      <c r="E65" s="295"/>
      <c r="F65" s="296"/>
      <c r="G65" s="288"/>
      <c r="I65" s="120"/>
      <c r="J65" s="135"/>
      <c r="K65" s="18"/>
      <c r="L65" s="736" t="str">
        <f t="array" ref="L65">IF(SUM(ABS(M65:Y65))&gt;0,IF(OR($M$8:$Y$8=M65:Y65),"Hide","Show"),"")</f>
        <v/>
      </c>
    </row>
    <row r="66" spans="2:12" x14ac:dyDescent="0.4">
      <c r="B66" s="263"/>
      <c r="C66" s="274" t="s">
        <v>78</v>
      </c>
      <c r="D66" s="295"/>
      <c r="E66" s="295"/>
      <c r="F66" s="296"/>
      <c r="G66" s="288"/>
      <c r="I66" s="120"/>
      <c r="J66" s="135"/>
      <c r="K66" s="18"/>
      <c r="L66" s="736" t="str">
        <f t="array" ref="L66">IF(SUM(ABS(M66:Y66))&gt;0,IF(OR($M$8:$Y$8=M66:Y66),"Hide","Show"),"")</f>
        <v/>
      </c>
    </row>
    <row r="67" spans="2:12" x14ac:dyDescent="0.4">
      <c r="B67" s="263"/>
      <c r="C67" s="274" t="s">
        <v>79</v>
      </c>
      <c r="D67" s="295"/>
      <c r="E67" s="295"/>
      <c r="F67" s="296"/>
      <c r="G67" s="288"/>
      <c r="I67" s="120"/>
      <c r="J67" s="135"/>
      <c r="K67" s="18"/>
      <c r="L67" s="736" t="str">
        <f t="array" ref="L67">IF(SUM(ABS(M67:Y67))&gt;0,IF(OR($M$8:$Y$8=M67:Y67),"Hide","Show"),"")</f>
        <v/>
      </c>
    </row>
    <row r="68" spans="2:12" x14ac:dyDescent="0.4">
      <c r="B68" s="263"/>
      <c r="C68" s="274" t="s">
        <v>80</v>
      </c>
      <c r="D68" s="295"/>
      <c r="E68" s="295"/>
      <c r="F68" s="296"/>
      <c r="G68" s="288"/>
      <c r="I68" s="120"/>
      <c r="J68" s="135"/>
      <c r="K68" s="18"/>
      <c r="L68" s="736" t="str">
        <f t="array" ref="L68">IF(SUM(ABS(M68:Y68))&gt;0,IF(OR($M$8:$Y$8=M68:Y68),"Hide","Show"),"")</f>
        <v/>
      </c>
    </row>
    <row r="69" spans="2:12" x14ac:dyDescent="0.4">
      <c r="B69" s="263"/>
      <c r="C69" s="274" t="s">
        <v>81</v>
      </c>
      <c r="D69" s="295"/>
      <c r="E69" s="295"/>
      <c r="F69" s="296"/>
      <c r="G69" s="288"/>
      <c r="I69" s="120"/>
      <c r="J69" s="135"/>
      <c r="K69" s="18"/>
      <c r="L69" s="736" t="str">
        <f t="array" ref="L69">IF(SUM(ABS(M69:Y69))&gt;0,IF(OR($M$8:$Y$8=M69:Y69),"Hide","Show"),"")</f>
        <v/>
      </c>
    </row>
    <row r="70" spans="2:12" x14ac:dyDescent="0.4">
      <c r="B70" s="263"/>
      <c r="C70" s="274" t="s">
        <v>82</v>
      </c>
      <c r="D70" s="295"/>
      <c r="E70" s="295"/>
      <c r="F70" s="296"/>
      <c r="G70" s="288"/>
      <c r="I70" s="120"/>
      <c r="J70" s="135"/>
      <c r="K70" s="18"/>
      <c r="L70" s="736" t="str">
        <f t="array" ref="L70">IF(SUM(ABS(M70:Y70))&gt;0,IF(OR($M$8:$Y$8=M70:Y70),"Hide","Show"),"")</f>
        <v/>
      </c>
    </row>
    <row r="71" spans="2:12" x14ac:dyDescent="0.4">
      <c r="B71" s="263"/>
      <c r="C71" s="274" t="s">
        <v>83</v>
      </c>
      <c r="D71" s="295"/>
      <c r="E71" s="295"/>
      <c r="F71" s="296"/>
      <c r="G71" s="288"/>
      <c r="I71" s="120"/>
      <c r="J71" s="135"/>
      <c r="K71" s="18"/>
      <c r="L71" s="736" t="str">
        <f t="array" ref="L71">IF(SUM(ABS(M71:Y71))&gt;0,IF(OR($M$8:$Y$8=M71:Y71),"Hide","Show"),"")</f>
        <v/>
      </c>
    </row>
    <row r="72" spans="2:12" ht="16" thickBot="1" x14ac:dyDescent="0.45">
      <c r="B72" s="263"/>
      <c r="C72" s="275" t="s">
        <v>84</v>
      </c>
      <c r="D72" s="292"/>
      <c r="E72" s="292"/>
      <c r="F72" s="297"/>
      <c r="G72" s="288"/>
      <c r="I72" s="120"/>
      <c r="J72" s="135"/>
      <c r="K72" s="18"/>
      <c r="L72" s="736" t="str">
        <f t="array" ref="L72">IF(SUM(ABS(M72:Y72))&gt;0,IF(OR($M$8:$Y$8=M72:Y72),"Hide","Show"),"")</f>
        <v/>
      </c>
    </row>
    <row r="73" spans="2:12" ht="16" thickBot="1" x14ac:dyDescent="0.45">
      <c r="B73" s="263"/>
      <c r="C73" s="258"/>
      <c r="D73" s="258"/>
      <c r="E73" s="258"/>
      <c r="F73" s="258"/>
      <c r="G73" s="293"/>
      <c r="I73" s="120"/>
      <c r="J73" s="135"/>
      <c r="K73" s="18"/>
      <c r="L73" s="736" t="str">
        <f t="array" ref="L73">IF(SUM(ABS(M73:Y73))&gt;0,IF(OR($M$8:$Y$8=M73:Y73),"Hide","Show"),"")</f>
        <v/>
      </c>
    </row>
    <row r="74" spans="2:12" ht="16" thickBot="1" x14ac:dyDescent="0.45">
      <c r="B74" s="263"/>
      <c r="C74" s="1118" t="s">
        <v>85</v>
      </c>
      <c r="D74" s="1119"/>
      <c r="E74" s="1119"/>
      <c r="F74" s="1120"/>
      <c r="G74" s="288"/>
      <c r="I74" s="120"/>
      <c r="J74" s="135"/>
      <c r="K74" s="18"/>
      <c r="L74" s="736" t="str">
        <f t="array" ref="L74">IF(SUM(ABS(M74:Y74))&gt;0,IF(OR($M$8:$Y$8=M74:Y74),"Hide","Show"),"")</f>
        <v/>
      </c>
    </row>
    <row r="75" spans="2:12" x14ac:dyDescent="0.4">
      <c r="B75" s="268"/>
      <c r="C75" s="267"/>
      <c r="D75" s="1165" t="s">
        <v>45</v>
      </c>
      <c r="E75" s="1166"/>
      <c r="F75" s="1167"/>
      <c r="G75" s="293"/>
      <c r="I75" s="120"/>
      <c r="J75" s="135"/>
      <c r="K75" s="18"/>
      <c r="L75" s="736" t="str">
        <f t="array" ref="L75">IF(SUM(ABS(M75:Y75))&gt;0,IF(OR($M$8:$Y$8=M75:Y75),"Hide","Show"),"")</f>
        <v/>
      </c>
    </row>
    <row r="76" spans="2:12" x14ac:dyDescent="0.4">
      <c r="B76" s="263"/>
      <c r="C76" s="274" t="s">
        <v>86</v>
      </c>
      <c r="D76" s="1153"/>
      <c r="E76" s="1153"/>
      <c r="F76" s="1154"/>
      <c r="G76" s="293"/>
      <c r="I76" s="120"/>
      <c r="J76" s="135"/>
      <c r="K76" s="18"/>
      <c r="L76" s="736" t="str">
        <f t="array" ref="L76">IF(SUM(ABS(M76:Y76))&gt;0,IF(OR($M$8:$Y$8=M76:Y76),"Hide","Show"),"")</f>
        <v/>
      </c>
    </row>
    <row r="77" spans="2:12" x14ac:dyDescent="0.4">
      <c r="B77" s="263"/>
      <c r="C77" s="274" t="s">
        <v>253</v>
      </c>
      <c r="D77" s="1153"/>
      <c r="E77" s="1153"/>
      <c r="F77" s="1154"/>
      <c r="G77" s="293"/>
      <c r="I77" s="120"/>
      <c r="J77" s="135"/>
      <c r="K77" s="18"/>
      <c r="L77" s="736" t="str">
        <f t="array" ref="L77">IF(SUM(ABS(M77:Y77))&gt;0,IF(OR($M$8:$Y$8=M77:Y77),"Hide","Show"),"")</f>
        <v/>
      </c>
    </row>
    <row r="78" spans="2:12" x14ac:dyDescent="0.4">
      <c r="B78" s="263"/>
      <c r="C78" s="274" t="s">
        <v>87</v>
      </c>
      <c r="D78" s="1140" t="str">
        <f>IF(D76+D77=0,"",D76+D77)</f>
        <v/>
      </c>
      <c r="E78" s="1140"/>
      <c r="F78" s="1141"/>
      <c r="G78" s="293"/>
      <c r="I78" s="126"/>
      <c r="J78" s="136"/>
      <c r="K78" s="18"/>
      <c r="L78" s="736" t="str">
        <f t="array" ref="L78">IF(SUM(ABS(M78:Y78))&gt;0,IF(OR($M$8:$Y$8=M78:Y78),"Hide","Show"),"")</f>
        <v/>
      </c>
    </row>
    <row r="79" spans="2:12" x14ac:dyDescent="0.4">
      <c r="B79" s="263"/>
      <c r="C79" s="274" t="s">
        <v>88</v>
      </c>
      <c r="D79" s="1153"/>
      <c r="E79" s="1153"/>
      <c r="F79" s="1154"/>
      <c r="G79" s="293"/>
      <c r="I79" s="126"/>
      <c r="J79" s="136"/>
      <c r="K79" s="18"/>
      <c r="L79" s="736" t="str">
        <f t="array" ref="L79">IF(SUM(ABS(M79:Y79))&gt;0,IF(OR($M$8:$Y$8=M79:Y79),"Hide","Show"),"")</f>
        <v/>
      </c>
    </row>
    <row r="80" spans="2:12" x14ac:dyDescent="0.4">
      <c r="B80" s="263"/>
      <c r="C80" s="274" t="s">
        <v>89</v>
      </c>
      <c r="D80" s="1153"/>
      <c r="E80" s="1153"/>
      <c r="F80" s="1154"/>
      <c r="G80" s="293"/>
      <c r="I80" s="126"/>
      <c r="J80" s="136"/>
      <c r="K80" s="18"/>
      <c r="L80" s="736" t="str">
        <f t="array" ref="L80">IF(SUM(ABS(M80:Y80))&gt;0,IF(OR($M$8:$Y$8=M80:Y80),"Hide","Show"),"")</f>
        <v/>
      </c>
    </row>
    <row r="81" spans="2:12" x14ac:dyDescent="0.4">
      <c r="B81" s="263"/>
      <c r="C81" s="274" t="s">
        <v>253</v>
      </c>
      <c r="D81" s="1153"/>
      <c r="E81" s="1153"/>
      <c r="F81" s="1154"/>
      <c r="G81" s="293"/>
      <c r="I81" s="126"/>
      <c r="J81" s="136"/>
      <c r="K81" s="18"/>
      <c r="L81" s="736" t="str">
        <f t="array" ref="L81">IF(SUM(ABS(M81:Y81))&gt;0,IF(OR($M$8:$Y$8=M81:Y81),"Hide","Show"),"")</f>
        <v/>
      </c>
    </row>
    <row r="82" spans="2:12" ht="16" thickBot="1" x14ac:dyDescent="0.45">
      <c r="B82" s="263"/>
      <c r="C82" s="275" t="s">
        <v>87</v>
      </c>
      <c r="D82" s="1114" t="str">
        <f>IF(D80+D81=0,"",D80+D81)</f>
        <v/>
      </c>
      <c r="E82" s="1114"/>
      <c r="F82" s="1115"/>
      <c r="G82" s="293"/>
      <c r="I82" s="127"/>
      <c r="J82" s="135"/>
      <c r="K82" s="18"/>
      <c r="L82" s="736" t="str">
        <f t="array" ref="L82">IF(SUM(ABS(M82:Y82))&gt;0,IF(OR($M$8:$Y$8=M82:Y82),"Hide","Show"),"")</f>
        <v/>
      </c>
    </row>
    <row r="83" spans="2:12" ht="16" thickBot="1" x14ac:dyDescent="0.45">
      <c r="B83" s="276"/>
      <c r="C83" s="261"/>
      <c r="D83" s="359"/>
      <c r="E83" s="261"/>
      <c r="F83" s="261"/>
      <c r="G83" s="298"/>
      <c r="I83" s="127"/>
      <c r="J83" s="135"/>
      <c r="K83" s="18"/>
      <c r="L83" s="736" t="str">
        <f t="array" ref="L83">IF(SUM(ABS(M83:Y83))&gt;0,IF(OR($M$8:$Y$8=M83:Y83),"Hide","Show"),"")</f>
        <v/>
      </c>
    </row>
    <row r="84" spans="2:12" ht="16" thickBot="1" x14ac:dyDescent="0.45">
      <c r="B84" s="282"/>
      <c r="C84" s="282"/>
      <c r="D84" s="282"/>
      <c r="E84" s="282"/>
      <c r="F84" s="258"/>
      <c r="G84" s="301"/>
      <c r="K84" s="18"/>
      <c r="L84" s="736" t="str">
        <f t="array" ref="L84">IF(SUM(ABS(M84:Y84))&gt;0,IF(OR($M$8:$Y$8=M84:Y84),"Hide","Show"),"")</f>
        <v/>
      </c>
    </row>
    <row r="85" spans="2:12" ht="17.5" thickBot="1" x14ac:dyDescent="0.5">
      <c r="B85" s="737" t="e">
        <f ca="1">IF($F$6&lt;&gt;"-","'"&amp;$F$6&amp;" Test' Data to be recorded", "Test Not Applicable")</f>
        <v>#N/A</v>
      </c>
      <c r="C85" s="738"/>
      <c r="D85" s="738"/>
      <c r="E85" s="738"/>
      <c r="F85" s="738"/>
      <c r="G85" s="739"/>
      <c r="K85" s="18"/>
      <c r="L85" s="736" t="str">
        <f t="array" ref="L85">IF(SUM(ABS(M85:Y85))&gt;0,IF(OR($M$8:$Y$8=M85:Y85),"Hide","Show"),"")</f>
        <v/>
      </c>
    </row>
    <row r="86" spans="2:12" ht="16" thickBot="1" x14ac:dyDescent="0.45">
      <c r="B86" s="268"/>
      <c r="C86" s="258"/>
      <c r="D86" s="258"/>
      <c r="E86" s="258"/>
      <c r="F86" s="258"/>
      <c r="G86" s="287"/>
      <c r="K86" s="18"/>
      <c r="L86" s="736" t="str">
        <f t="array" ref="L86">IF(SUM(ABS(M86:Y86))&gt;0,IF(OR($M$8:$Y$8=M86:Y86),"Hide","Show"),"")</f>
        <v/>
      </c>
    </row>
    <row r="87" spans="2:12" ht="16" thickBot="1" x14ac:dyDescent="0.45">
      <c r="B87" s="268"/>
      <c r="C87" s="1118" t="s">
        <v>51</v>
      </c>
      <c r="D87" s="1119"/>
      <c r="E87" s="1119"/>
      <c r="F87" s="1120"/>
      <c r="G87" s="288"/>
      <c r="K87" s="18"/>
      <c r="L87" s="736" t="str">
        <f t="array" ref="L87">IF(SUM(ABS(M87:Y87))&gt;0,IF(OR($M$8:$Y$8=M87:Y87),"Hide","Show"),"")</f>
        <v/>
      </c>
    </row>
    <row r="88" spans="2:12" x14ac:dyDescent="0.4">
      <c r="B88" s="263"/>
      <c r="C88" s="267"/>
      <c r="D88" s="1165" t="s">
        <v>45</v>
      </c>
      <c r="E88" s="1166"/>
      <c r="F88" s="1167"/>
      <c r="G88" s="288"/>
      <c r="K88" s="18"/>
      <c r="L88" s="736" t="str">
        <f t="array" ref="L88">IF(SUM(ABS(M88:Y88))&gt;0,IF(OR($M$8:$Y$8=M88:Y88),"Hide","Show"),"")</f>
        <v/>
      </c>
    </row>
    <row r="89" spans="2:12" x14ac:dyDescent="0.4">
      <c r="B89" s="268"/>
      <c r="C89" s="263"/>
      <c r="D89" s="269" t="s">
        <v>52</v>
      </c>
      <c r="E89" s="269" t="s">
        <v>53</v>
      </c>
      <c r="F89" s="270" t="s">
        <v>54</v>
      </c>
      <c r="G89" s="288"/>
      <c r="K89" s="18"/>
      <c r="L89" s="736" t="str">
        <f t="array" ref="L89">IF(SUM(ABS(M89:Y89))&gt;0,IF(OR($M$8:$Y$8=M89:Y89),"Hide","Show"),"")</f>
        <v/>
      </c>
    </row>
    <row r="90" spans="2:12" x14ac:dyDescent="0.4">
      <c r="B90" s="263"/>
      <c r="C90" s="264" t="s">
        <v>344</v>
      </c>
      <c r="D90" s="295"/>
      <c r="E90" s="295"/>
      <c r="F90" s="296"/>
      <c r="G90" s="288"/>
      <c r="K90" s="18"/>
      <c r="L90" s="736" t="str">
        <f t="array" ref="L90">IF(SUM(ABS(M90:Y90))&gt;0,IF(OR($M$8:$Y$8=M90:Y90),"Hide","Show"),"")</f>
        <v/>
      </c>
    </row>
    <row r="91" spans="2:12" x14ac:dyDescent="0.4">
      <c r="B91" s="263"/>
      <c r="C91" s="264" t="s">
        <v>345</v>
      </c>
      <c r="D91" s="295"/>
      <c r="E91" s="295"/>
      <c r="F91" s="296"/>
      <c r="G91" s="288"/>
      <c r="K91" s="18"/>
      <c r="L91" s="736" t="str">
        <f t="array" ref="L91">IF(SUM(ABS(M91:Y91))&gt;0,IF(OR($M$8:$Y$8=M91:Y91),"Hide","Show"),"")</f>
        <v/>
      </c>
    </row>
    <row r="92" spans="2:12" x14ac:dyDescent="0.4">
      <c r="B92" s="263"/>
      <c r="C92" s="274" t="s">
        <v>55</v>
      </c>
      <c r="D92" s="295"/>
      <c r="E92" s="295"/>
      <c r="F92" s="296"/>
      <c r="G92" s="288"/>
      <c r="K92" s="18"/>
      <c r="L92" s="736" t="str">
        <f t="array" ref="L92">IF(SUM(ABS(M92:Y92))&gt;0,IF(OR($M$8:$Y$8=M92:Y92),"Hide","Show"),"")</f>
        <v/>
      </c>
    </row>
    <row r="93" spans="2:12" x14ac:dyDescent="0.4">
      <c r="B93" s="263"/>
      <c r="C93" s="274" t="s">
        <v>56</v>
      </c>
      <c r="D93" s="295"/>
      <c r="E93" s="295"/>
      <c r="F93" s="296"/>
      <c r="G93" s="288"/>
      <c r="K93" s="18"/>
      <c r="L93" s="736" t="str">
        <f t="array" ref="L93">IF(SUM(ABS(M93:Y93))&gt;0,IF(OR($M$8:$Y$8=M93:Y93),"Hide","Show"),"")</f>
        <v/>
      </c>
    </row>
    <row r="94" spans="2:12" x14ac:dyDescent="0.4">
      <c r="B94" s="263"/>
      <c r="C94" s="264" t="s">
        <v>346</v>
      </c>
      <c r="D94" s="295"/>
      <c r="E94" s="258"/>
      <c r="F94" s="259"/>
      <c r="G94" s="288"/>
      <c r="I94" s="120"/>
      <c r="J94" s="135"/>
      <c r="K94" s="18"/>
      <c r="L94" s="736" t="str">
        <f t="array" ref="L94">IF(SUM(ABS(M94:Y94))&gt;0,IF(OR($M$8:$Y$8=M94:Y94),"Hide","Show"),"")</f>
        <v/>
      </c>
    </row>
    <row r="95" spans="2:12" x14ac:dyDescent="0.4">
      <c r="B95" s="263"/>
      <c r="C95" s="907" t="s">
        <v>728</v>
      </c>
      <c r="D95" s="908"/>
      <c r="E95" s="258"/>
      <c r="F95" s="259"/>
      <c r="G95" s="288"/>
      <c r="I95" s="120"/>
      <c r="J95" s="135"/>
      <c r="K95" s="18"/>
      <c r="L95" s="736"/>
    </row>
    <row r="96" spans="2:12" ht="16" thickBot="1" x14ac:dyDescent="0.45">
      <c r="B96" s="263"/>
      <c r="C96" s="266" t="s">
        <v>352</v>
      </c>
      <c r="D96" s="292"/>
      <c r="E96" s="261"/>
      <c r="F96" s="262"/>
      <c r="G96" s="288"/>
      <c r="K96" s="18"/>
      <c r="L96" s="736" t="str">
        <f t="array" ref="L96">IF(SUM(ABS(M96:Y96))&gt;0,IF(OR($M$8:$Y$8=M96:Y96),"Hide","Show"),"")</f>
        <v/>
      </c>
    </row>
    <row r="97" spans="2:12" ht="16" thickBot="1" x14ac:dyDescent="0.45">
      <c r="B97" s="263"/>
      <c r="C97" s="279"/>
      <c r="D97" s="258"/>
      <c r="E97" s="258"/>
      <c r="F97" s="258"/>
      <c r="G97" s="293"/>
      <c r="K97" s="18"/>
      <c r="L97" s="736" t="str">
        <f t="array" ref="L97">IF(SUM(ABS(M97:Y97))&gt;0,IF(OR($M$8:$Y$8=M97:Y97),"Hide","Show"),"")</f>
        <v/>
      </c>
    </row>
    <row r="98" spans="2:12" ht="16" thickBot="1" x14ac:dyDescent="0.45">
      <c r="B98" s="263"/>
      <c r="C98" s="1118" t="s">
        <v>57</v>
      </c>
      <c r="D98" s="1119"/>
      <c r="E98" s="1119"/>
      <c r="F98" s="1120"/>
      <c r="G98" s="288"/>
      <c r="K98" s="18"/>
      <c r="L98" s="736" t="str">
        <f t="array" ref="L98">IF(SUM(ABS(M98:Y98))&gt;0,IF(OR($M$8:$Y$8=M98:Y98),"Hide","Show"),"")</f>
        <v/>
      </c>
    </row>
    <row r="99" spans="2:12" x14ac:dyDescent="0.4">
      <c r="B99" s="263"/>
      <c r="C99" s="294"/>
      <c r="D99" s="1165" t="s">
        <v>45</v>
      </c>
      <c r="E99" s="1166"/>
      <c r="F99" s="1167"/>
      <c r="G99" s="288"/>
      <c r="K99" s="18"/>
      <c r="L99" s="736" t="str">
        <f t="array" ref="L99">IF(SUM(ABS(M99:Y99))&gt;0,IF(OR($M$8:$Y$8=M99:Y99),"Hide","Show"),"")</f>
        <v/>
      </c>
    </row>
    <row r="100" spans="2:12" x14ac:dyDescent="0.4">
      <c r="B100" s="268"/>
      <c r="C100" s="280"/>
      <c r="D100" s="269" t="s">
        <v>52</v>
      </c>
      <c r="E100" s="269" t="s">
        <v>53</v>
      </c>
      <c r="F100" s="270" t="s">
        <v>54</v>
      </c>
      <c r="G100" s="288"/>
      <c r="K100" s="18"/>
      <c r="L100" s="736" t="str">
        <f t="array" ref="L100">IF(SUM(ABS(M100:Y100))&gt;0,IF(OR($M$8:$Y$8=M100:Y100),"Hide","Show"),"")</f>
        <v/>
      </c>
    </row>
    <row r="101" spans="2:12" x14ac:dyDescent="0.4">
      <c r="B101" s="263"/>
      <c r="C101" s="274" t="s">
        <v>58</v>
      </c>
      <c r="D101" s="295"/>
      <c r="E101" s="295"/>
      <c r="F101" s="296"/>
      <c r="G101" s="288"/>
      <c r="K101" s="18"/>
      <c r="L101" s="736" t="str">
        <f t="array" ref="L101">IF(SUM(ABS(M101:Y101))&gt;0,IF(OR($M$8:$Y$8=M101:Y101),"Hide","Show"),"")</f>
        <v/>
      </c>
    </row>
    <row r="102" spans="2:12" x14ac:dyDescent="0.4">
      <c r="B102" s="263"/>
      <c r="C102" s="274" t="s">
        <v>468</v>
      </c>
      <c r="D102" s="295"/>
      <c r="E102" s="295"/>
      <c r="F102" s="296"/>
      <c r="G102" s="288"/>
      <c r="K102" s="18"/>
      <c r="L102" s="736" t="str">
        <f t="array" ref="L102">IF(SUM(ABS(M102:Y102))&gt;0,IF(OR($M$8:$Y$8=M102:Y102),"Hide","Show"),"")</f>
        <v/>
      </c>
    </row>
    <row r="103" spans="2:12" x14ac:dyDescent="0.4">
      <c r="B103" s="263"/>
      <c r="C103" s="274" t="s">
        <v>469</v>
      </c>
      <c r="D103" s="295"/>
      <c r="E103" s="295"/>
      <c r="F103" s="296"/>
      <c r="G103" s="288"/>
      <c r="K103" s="18"/>
      <c r="L103" s="736" t="str">
        <f t="array" ref="L103">IF(SUM(ABS(M103:Y103))&gt;0,IF(OR($M$8:$Y$8=M103:Y103),"Hide","Show"),"")</f>
        <v/>
      </c>
    </row>
    <row r="104" spans="2:12" x14ac:dyDescent="0.4">
      <c r="B104" s="263"/>
      <c r="C104" s="274" t="s">
        <v>337</v>
      </c>
      <c r="D104" s="295"/>
      <c r="E104" s="295"/>
      <c r="F104" s="296"/>
      <c r="G104" s="288"/>
      <c r="K104" s="18"/>
      <c r="L104" s="736" t="str">
        <f t="array" ref="L104">IF(SUM(ABS(M104:Y104))&gt;0,IF(OR($M$8:$Y$8=M104:Y104),"Hide","Show"),"")</f>
        <v/>
      </c>
    </row>
    <row r="105" spans="2:12" ht="16" thickBot="1" x14ac:dyDescent="0.45">
      <c r="B105" s="263"/>
      <c r="C105" s="266" t="s">
        <v>339</v>
      </c>
      <c r="D105" s="292"/>
      <c r="E105" s="292"/>
      <c r="F105" s="297"/>
      <c r="G105" s="288"/>
      <c r="K105" s="18"/>
      <c r="L105" s="736" t="str">
        <f t="array" ref="L105">IF(SUM(ABS(M105:Y105))&gt;0,IF(OR($M$8:$Y$8=M105:Y105),"Hide","Show"),"")</f>
        <v/>
      </c>
    </row>
    <row r="106" spans="2:12" ht="16" thickBot="1" x14ac:dyDescent="0.45">
      <c r="B106" s="263"/>
      <c r="C106" s="258"/>
      <c r="D106" s="258"/>
      <c r="E106" s="258"/>
      <c r="F106" s="281"/>
      <c r="G106" s="293"/>
      <c r="K106" s="18"/>
      <c r="L106" s="736" t="str">
        <f t="array" ref="L106">IF(SUM(ABS(M106:Y106))&gt;0,IF(OR($M$8:$Y$8=M106:Y106),"Hide","Show"),"")</f>
        <v/>
      </c>
    </row>
    <row r="107" spans="2:12" ht="16" thickBot="1" x14ac:dyDescent="0.45">
      <c r="B107" s="263"/>
      <c r="C107" s="1118" t="s">
        <v>59</v>
      </c>
      <c r="D107" s="1119"/>
      <c r="E107" s="1119"/>
      <c r="F107" s="1120"/>
      <c r="G107" s="288"/>
      <c r="K107" s="18"/>
      <c r="L107" s="736" t="str">
        <f t="array" ref="L107">IF(SUM(ABS(M107:Y107))&gt;0,IF(OR($M$8:$Y$8=M107:Y107),"Hide","Show"),"")</f>
        <v/>
      </c>
    </row>
    <row r="108" spans="2:12" x14ac:dyDescent="0.4">
      <c r="B108" s="263"/>
      <c r="C108" s="267"/>
      <c r="D108" s="1165" t="s">
        <v>45</v>
      </c>
      <c r="E108" s="1166"/>
      <c r="F108" s="1167"/>
      <c r="G108" s="288"/>
      <c r="K108" s="18"/>
      <c r="L108" s="736" t="str">
        <f t="array" ref="L108">IF(SUM(ABS(M108:Y108))&gt;0,IF(OR($M$8:$Y$8=M108:Y108),"Hide","Show"),"")</f>
        <v/>
      </c>
    </row>
    <row r="109" spans="2:12" x14ac:dyDescent="0.4">
      <c r="B109" s="268"/>
      <c r="C109" s="263"/>
      <c r="D109" s="269" t="s">
        <v>52</v>
      </c>
      <c r="E109" s="269" t="s">
        <v>53</v>
      </c>
      <c r="F109" s="270" t="s">
        <v>54</v>
      </c>
      <c r="G109" s="288"/>
      <c r="K109" s="18"/>
      <c r="L109" s="736" t="str">
        <f t="array" ref="L109">IF(SUM(ABS(M109:Y109))&gt;0,IF(OR($M$8:$Y$8=M109:Y109),"Hide","Show"),"")</f>
        <v/>
      </c>
    </row>
    <row r="110" spans="2:12" x14ac:dyDescent="0.4">
      <c r="B110" s="263"/>
      <c r="C110" s="274" t="s">
        <v>60</v>
      </c>
      <c r="D110" s="295"/>
      <c r="E110" s="295"/>
      <c r="F110" s="296"/>
      <c r="G110" s="288"/>
      <c r="K110" s="18"/>
      <c r="L110" s="736" t="str">
        <f t="array" ref="L110">IF(SUM(ABS(M110:Y110))&gt;0,IF(OR($M$8:$Y$8=M110:Y110),"Hide","Show"),"")</f>
        <v/>
      </c>
    </row>
    <row r="111" spans="2:12" x14ac:dyDescent="0.4">
      <c r="B111" s="263"/>
      <c r="C111" s="274" t="s">
        <v>61</v>
      </c>
      <c r="D111" s="295"/>
      <c r="E111" s="295"/>
      <c r="F111" s="296"/>
      <c r="G111" s="288"/>
      <c r="K111" s="18"/>
      <c r="L111" s="736" t="str">
        <f t="array" ref="L111">IF(SUM(ABS(M111:Y111))&gt;0,IF(OR($M$8:$Y$8=M111:Y111),"Hide","Show"),"")</f>
        <v/>
      </c>
    </row>
    <row r="112" spans="2:12" x14ac:dyDescent="0.4">
      <c r="B112" s="263"/>
      <c r="C112" s="274" t="s">
        <v>62</v>
      </c>
      <c r="D112" s="295"/>
      <c r="E112" s="295"/>
      <c r="F112" s="296"/>
      <c r="G112" s="288"/>
      <c r="K112" s="18"/>
      <c r="L112" s="736" t="str">
        <f t="array" ref="L112">IF(SUM(ABS(M112:Y112))&gt;0,IF(OR($M$8:$Y$8=M112:Y112),"Hide","Show"),"")</f>
        <v/>
      </c>
    </row>
    <row r="113" spans="2:12" x14ac:dyDescent="0.4">
      <c r="B113" s="263"/>
      <c r="C113" s="274" t="s">
        <v>63</v>
      </c>
      <c r="D113" s="295"/>
      <c r="E113" s="295"/>
      <c r="F113" s="296"/>
      <c r="G113" s="288"/>
      <c r="K113" s="18"/>
      <c r="L113" s="736" t="str">
        <f t="array" ref="L113">IF(SUM(ABS(M113:Y113))&gt;0,IF(OR($M$8:$Y$8=M113:Y113),"Hide","Show"),"")</f>
        <v/>
      </c>
    </row>
    <row r="114" spans="2:12" x14ac:dyDescent="0.4">
      <c r="B114" s="263"/>
      <c r="C114" s="274" t="s">
        <v>64</v>
      </c>
      <c r="D114" s="295"/>
      <c r="E114" s="295"/>
      <c r="F114" s="296"/>
      <c r="G114" s="288"/>
      <c r="K114" s="18"/>
      <c r="L114" s="736" t="str">
        <f t="array" ref="L114">IF(SUM(ABS(M114:Y114))&gt;0,IF(OR($M$8:$Y$8=M114:Y114),"Hide","Show"),"")</f>
        <v/>
      </c>
    </row>
    <row r="115" spans="2:12" x14ac:dyDescent="0.4">
      <c r="B115" s="263"/>
      <c r="C115" s="274" t="s">
        <v>65</v>
      </c>
      <c r="D115" s="295"/>
      <c r="E115" s="295"/>
      <c r="F115" s="296"/>
      <c r="G115" s="288"/>
      <c r="K115" s="18"/>
      <c r="L115" s="736" t="str">
        <f t="array" ref="L115">IF(SUM(ABS(M115:Y115))&gt;0,IF(OR($M$8:$Y$8=M115:Y115),"Hide","Show"),"")</f>
        <v/>
      </c>
    </row>
    <row r="116" spans="2:12" x14ac:dyDescent="0.4">
      <c r="B116" s="263"/>
      <c r="C116" s="274" t="s">
        <v>66</v>
      </c>
      <c r="D116" s="295"/>
      <c r="E116" s="295"/>
      <c r="F116" s="296"/>
      <c r="G116" s="288"/>
      <c r="K116" s="18"/>
      <c r="L116" s="736" t="str">
        <f t="array" ref="L116">IF(SUM(ABS(M116:Y116))&gt;0,IF(OR($M$8:$Y$8=M116:Y116),"Hide","Show"),"")</f>
        <v/>
      </c>
    </row>
    <row r="117" spans="2:12" x14ac:dyDescent="0.4">
      <c r="B117" s="263"/>
      <c r="C117" s="274" t="s">
        <v>67</v>
      </c>
      <c r="D117" s="295"/>
      <c r="E117" s="295"/>
      <c r="F117" s="296"/>
      <c r="G117" s="288"/>
      <c r="K117" s="18"/>
      <c r="L117" s="736" t="str">
        <f t="array" ref="L117">IF(SUM(ABS(M117:Y117))&gt;0,IF(OR($M$8:$Y$8=M117:Y117),"Hide","Show"),"")</f>
        <v/>
      </c>
    </row>
    <row r="118" spans="2:12" x14ac:dyDescent="0.4">
      <c r="B118" s="263"/>
      <c r="C118" s="274" t="s">
        <v>68</v>
      </c>
      <c r="D118" s="295"/>
      <c r="E118" s="295"/>
      <c r="F118" s="296"/>
      <c r="G118" s="288"/>
      <c r="K118" s="18"/>
      <c r="L118" s="736" t="str">
        <f t="array" ref="L118">IF(SUM(ABS(M118:Y118))&gt;0,IF(OR($M$8:$Y$8=M118:Y118),"Hide","Show"),"")</f>
        <v/>
      </c>
    </row>
    <row r="119" spans="2:12" x14ac:dyDescent="0.4">
      <c r="B119" s="263"/>
      <c r="C119" s="274" t="s">
        <v>69</v>
      </c>
      <c r="D119" s="295"/>
      <c r="E119" s="295"/>
      <c r="F119" s="296"/>
      <c r="G119" s="288"/>
      <c r="K119" s="18"/>
      <c r="L119" s="736" t="str">
        <f t="array" ref="L119">IF(SUM(ABS(M119:Y119))&gt;0,IF(OR($M$8:$Y$8=M119:Y119),"Hide","Show"),"")</f>
        <v/>
      </c>
    </row>
    <row r="120" spans="2:12" ht="16" thickBot="1" x14ac:dyDescent="0.45">
      <c r="B120" s="263"/>
      <c r="C120" s="275" t="s">
        <v>70</v>
      </c>
      <c r="D120" s="292"/>
      <c r="E120" s="292"/>
      <c r="F120" s="297"/>
      <c r="G120" s="288"/>
      <c r="K120" s="18"/>
      <c r="L120" s="736" t="str">
        <f t="array" ref="L120">IF(SUM(ABS(M120:Y120))&gt;0,IF(OR($M$8:$Y$8=M120:Y120),"Hide","Show"),"")</f>
        <v/>
      </c>
    </row>
    <row r="121" spans="2:12" ht="16" thickBot="1" x14ac:dyDescent="0.45">
      <c r="B121" s="263"/>
      <c r="C121" s="258"/>
      <c r="D121" s="258"/>
      <c r="E121" s="258"/>
      <c r="F121" s="258"/>
      <c r="G121" s="293"/>
      <c r="K121" s="18"/>
      <c r="L121" s="736" t="str">
        <f t="array" ref="L121">IF(SUM(ABS(M121:Y121))&gt;0,IF(OR($M$8:$Y$8=M121:Y121),"Hide","Show"),"")</f>
        <v/>
      </c>
    </row>
    <row r="122" spans="2:12" ht="16" thickBot="1" x14ac:dyDescent="0.45">
      <c r="B122" s="263"/>
      <c r="C122" s="1118" t="s">
        <v>71</v>
      </c>
      <c r="D122" s="1119"/>
      <c r="E122" s="1119"/>
      <c r="F122" s="1120"/>
      <c r="G122" s="288"/>
      <c r="K122" s="18"/>
      <c r="L122" s="736" t="str">
        <f t="array" ref="L122">IF(SUM(ABS(M122:Y122))&gt;0,IF(OR($M$8:$Y$8=M122:Y122),"Hide","Show"),"")</f>
        <v/>
      </c>
    </row>
    <row r="123" spans="2:12" x14ac:dyDescent="0.4">
      <c r="B123" s="263"/>
      <c r="C123" s="267"/>
      <c r="D123" s="1165" t="s">
        <v>45</v>
      </c>
      <c r="E123" s="1166"/>
      <c r="F123" s="1167"/>
      <c r="G123" s="288"/>
      <c r="K123" s="18"/>
      <c r="L123" s="736" t="str">
        <f t="array" ref="L123">IF(SUM(ABS(M123:Y123))&gt;0,IF(OR($M$8:$Y$8=M123:Y123),"Hide","Show"),"")</f>
        <v/>
      </c>
    </row>
    <row r="124" spans="2:12" x14ac:dyDescent="0.4">
      <c r="B124" s="268"/>
      <c r="C124" s="263"/>
      <c r="D124" s="269" t="s">
        <v>52</v>
      </c>
      <c r="E124" s="269" t="s">
        <v>53</v>
      </c>
      <c r="F124" s="270" t="s">
        <v>54</v>
      </c>
      <c r="G124" s="288"/>
      <c r="K124" s="18"/>
      <c r="L124" s="736" t="str">
        <f t="array" ref="L124">IF(SUM(ABS(M124:Y124))&gt;0,IF(OR($M$8:$Y$8=M124:Y124),"Hide","Show"),"")</f>
        <v/>
      </c>
    </row>
    <row r="125" spans="2:12" x14ac:dyDescent="0.4">
      <c r="B125" s="263"/>
      <c r="C125" s="274" t="s">
        <v>72</v>
      </c>
      <c r="D125" s="295"/>
      <c r="E125" s="295"/>
      <c r="F125" s="296"/>
      <c r="G125" s="288"/>
      <c r="K125" s="18"/>
      <c r="L125" s="736" t="str">
        <f t="array" ref="L125">IF(SUM(ABS(M125:Y125))&gt;0,IF(OR($M$8:$Y$8=M125:Y125),"Hide","Show"),"")</f>
        <v/>
      </c>
    </row>
    <row r="126" spans="2:12" x14ac:dyDescent="0.4">
      <c r="B126" s="263"/>
      <c r="C126" s="274" t="s">
        <v>73</v>
      </c>
      <c r="D126" s="295"/>
      <c r="E126" s="295"/>
      <c r="F126" s="296"/>
      <c r="G126" s="288"/>
      <c r="K126" s="18"/>
      <c r="L126" s="736" t="str">
        <f t="array" ref="L126">IF(SUM(ABS(M126:Y126))&gt;0,IF(OR($M$8:$Y$8=M126:Y126),"Hide","Show"),"")</f>
        <v/>
      </c>
    </row>
    <row r="127" spans="2:12" x14ac:dyDescent="0.4">
      <c r="B127" s="263"/>
      <c r="C127" s="274" t="s">
        <v>74</v>
      </c>
      <c r="D127" s="295"/>
      <c r="E127" s="295"/>
      <c r="F127" s="296"/>
      <c r="G127" s="288"/>
      <c r="K127" s="18"/>
      <c r="L127" s="736" t="str">
        <f t="array" ref="L127">IF(SUM(ABS(M127:Y127))&gt;0,IF(OR($M$8:$Y$8=M127:Y127),"Hide","Show"),"")</f>
        <v/>
      </c>
    </row>
    <row r="128" spans="2:12" x14ac:dyDescent="0.4">
      <c r="B128" s="263"/>
      <c r="C128" s="274" t="s">
        <v>75</v>
      </c>
      <c r="D128" s="295"/>
      <c r="E128" s="295"/>
      <c r="F128" s="296"/>
      <c r="G128" s="288"/>
      <c r="K128" s="18"/>
      <c r="L128" s="736" t="str">
        <f t="array" ref="L128">IF(SUM(ABS(M128:Y128))&gt;0,IF(OR($M$8:$Y$8=M128:Y128),"Hide","Show"),"")</f>
        <v/>
      </c>
    </row>
    <row r="129" spans="2:12" ht="16" thickBot="1" x14ac:dyDescent="0.45">
      <c r="B129" s="263"/>
      <c r="C129" s="272" t="s">
        <v>340</v>
      </c>
      <c r="D129" s="292"/>
      <c r="E129" s="292"/>
      <c r="F129" s="297"/>
      <c r="G129" s="288"/>
      <c r="K129" s="18"/>
      <c r="L129" s="736" t="str">
        <f t="array" ref="L129">IF(SUM(ABS(M129:Y129))&gt;0,IF(OR($M$8:$Y$8=M129:Y129),"Hide","Show"),"")</f>
        <v/>
      </c>
    </row>
    <row r="130" spans="2:12" ht="16" thickBot="1" x14ac:dyDescent="0.45">
      <c r="B130" s="263"/>
      <c r="C130" s="258"/>
      <c r="D130" s="258"/>
      <c r="E130" s="258"/>
      <c r="F130" s="258"/>
      <c r="G130" s="293"/>
      <c r="K130" s="18"/>
      <c r="L130" s="736" t="str">
        <f t="array" ref="L130">IF(SUM(ABS(M130:Y130))&gt;0,IF(OR($M$8:$Y$8=M130:Y130),"Hide","Show"),"")</f>
        <v/>
      </c>
    </row>
    <row r="131" spans="2:12" ht="16" thickBot="1" x14ac:dyDescent="0.45">
      <c r="B131" s="263"/>
      <c r="C131" s="1118" t="s">
        <v>76</v>
      </c>
      <c r="D131" s="1119"/>
      <c r="E131" s="1119"/>
      <c r="F131" s="1120"/>
      <c r="G131" s="288"/>
      <c r="K131" s="18"/>
      <c r="L131" s="736" t="str">
        <f t="array" ref="L131">IF(SUM(ABS(M131:Y131))&gt;0,IF(OR($M$8:$Y$8=M131:Y131),"Hide","Show"),"")</f>
        <v/>
      </c>
    </row>
    <row r="132" spans="2:12" x14ac:dyDescent="0.4">
      <c r="B132" s="263"/>
      <c r="C132" s="267"/>
      <c r="D132" s="1165" t="s">
        <v>45</v>
      </c>
      <c r="E132" s="1166"/>
      <c r="F132" s="1167"/>
      <c r="G132" s="288"/>
      <c r="K132" s="18"/>
      <c r="L132" s="736" t="str">
        <f t="array" ref="L132">IF(SUM(ABS(M132:Y132))&gt;0,IF(OR($M$8:$Y$8=M132:Y132),"Hide","Show"),"")</f>
        <v/>
      </c>
    </row>
    <row r="133" spans="2:12" x14ac:dyDescent="0.4">
      <c r="B133" s="273"/>
      <c r="C133" s="263"/>
      <c r="D133" s="269" t="s">
        <v>52</v>
      </c>
      <c r="E133" s="269" t="s">
        <v>53</v>
      </c>
      <c r="F133" s="270" t="s">
        <v>54</v>
      </c>
      <c r="G133" s="288"/>
      <c r="K133" s="18"/>
      <c r="L133" s="736" t="str">
        <f t="array" ref="L133">IF(SUM(ABS(M133:Y133))&gt;0,IF(OR($M$8:$Y$8=M133:Y133),"Hide","Show"),"")</f>
        <v/>
      </c>
    </row>
    <row r="134" spans="2:12" x14ac:dyDescent="0.4">
      <c r="B134" s="263"/>
      <c r="C134" s="274" t="s">
        <v>77</v>
      </c>
      <c r="D134" s="295"/>
      <c r="E134" s="295"/>
      <c r="F134" s="296"/>
      <c r="G134" s="288"/>
      <c r="K134" s="18"/>
      <c r="L134" s="736" t="str">
        <f t="array" ref="L134">IF(SUM(ABS(M134:Y134))&gt;0,IF(OR($M$8:$Y$8=M134:Y134),"Hide","Show"),"")</f>
        <v/>
      </c>
    </row>
    <row r="135" spans="2:12" x14ac:dyDescent="0.4">
      <c r="B135" s="263"/>
      <c r="C135" s="274" t="s">
        <v>78</v>
      </c>
      <c r="D135" s="295"/>
      <c r="E135" s="295"/>
      <c r="F135" s="296"/>
      <c r="G135" s="288"/>
      <c r="K135" s="18"/>
      <c r="L135" s="736" t="str">
        <f t="array" ref="L135">IF(SUM(ABS(M135:Y135))&gt;0,IF(OR($M$8:$Y$8=M135:Y135),"Hide","Show"),"")</f>
        <v/>
      </c>
    </row>
    <row r="136" spans="2:12" x14ac:dyDescent="0.4">
      <c r="B136" s="263"/>
      <c r="C136" s="274" t="s">
        <v>79</v>
      </c>
      <c r="D136" s="295"/>
      <c r="E136" s="295"/>
      <c r="F136" s="296"/>
      <c r="G136" s="288"/>
      <c r="K136" s="18"/>
      <c r="L136" s="736" t="str">
        <f t="array" ref="L136">IF(SUM(ABS(M136:Y136))&gt;0,IF(OR($M$8:$Y$8=M136:Y136),"Hide","Show"),"")</f>
        <v/>
      </c>
    </row>
    <row r="137" spans="2:12" x14ac:dyDescent="0.4">
      <c r="B137" s="263"/>
      <c r="C137" s="274" t="s">
        <v>80</v>
      </c>
      <c r="D137" s="295"/>
      <c r="E137" s="295"/>
      <c r="F137" s="296"/>
      <c r="G137" s="288"/>
      <c r="K137" s="18"/>
      <c r="L137" s="736" t="str">
        <f t="array" ref="L137">IF(SUM(ABS(M137:Y137))&gt;0,IF(OR($M$8:$Y$8=M137:Y137),"Hide","Show"),"")</f>
        <v/>
      </c>
    </row>
    <row r="138" spans="2:12" x14ac:dyDescent="0.4">
      <c r="B138" s="263"/>
      <c r="C138" s="274" t="s">
        <v>81</v>
      </c>
      <c r="D138" s="295"/>
      <c r="E138" s="295"/>
      <c r="F138" s="296"/>
      <c r="G138" s="288"/>
      <c r="K138" s="18"/>
      <c r="L138" s="736" t="str">
        <f t="array" ref="L138">IF(SUM(ABS(M138:Y138))&gt;0,IF(OR($M$8:$Y$8=M138:Y138),"Hide","Show"),"")</f>
        <v/>
      </c>
    </row>
    <row r="139" spans="2:12" x14ac:dyDescent="0.4">
      <c r="B139" s="263"/>
      <c r="C139" s="274" t="s">
        <v>82</v>
      </c>
      <c r="D139" s="295"/>
      <c r="E139" s="295"/>
      <c r="F139" s="296"/>
      <c r="G139" s="288"/>
      <c r="K139" s="18"/>
      <c r="L139" s="736" t="str">
        <f t="array" ref="L139">IF(SUM(ABS(M139:Y139))&gt;0,IF(OR($M$8:$Y$8=M139:Y139),"Hide","Show"),"")</f>
        <v/>
      </c>
    </row>
    <row r="140" spans="2:12" x14ac:dyDescent="0.4">
      <c r="B140" s="263"/>
      <c r="C140" s="274" t="s">
        <v>83</v>
      </c>
      <c r="D140" s="295"/>
      <c r="E140" s="295"/>
      <c r="F140" s="296"/>
      <c r="G140" s="288"/>
      <c r="K140" s="18"/>
      <c r="L140" s="736" t="str">
        <f t="array" ref="L140">IF(SUM(ABS(M140:Y140))&gt;0,IF(OR($M$8:$Y$8=M140:Y140),"Hide","Show"),"")</f>
        <v/>
      </c>
    </row>
    <row r="141" spans="2:12" ht="16" thickBot="1" x14ac:dyDescent="0.45">
      <c r="B141" s="263"/>
      <c r="C141" s="275" t="s">
        <v>84</v>
      </c>
      <c r="D141" s="292"/>
      <c r="E141" s="292"/>
      <c r="F141" s="297"/>
      <c r="G141" s="288"/>
      <c r="K141" s="18"/>
      <c r="L141" s="736" t="str">
        <f t="array" ref="L141">IF(SUM(ABS(M141:Y141))&gt;0,IF(OR($M$8:$Y$8=M141:Y141),"Hide","Show"),"")</f>
        <v/>
      </c>
    </row>
    <row r="142" spans="2:12" ht="16" thickBot="1" x14ac:dyDescent="0.45">
      <c r="B142" s="263"/>
      <c r="C142" s="258"/>
      <c r="D142" s="258"/>
      <c r="E142" s="258"/>
      <c r="F142" s="258"/>
      <c r="G142" s="293"/>
      <c r="K142" s="18"/>
      <c r="L142" s="736" t="str">
        <f t="array" ref="L142">IF(SUM(ABS(M142:Y142))&gt;0,IF(OR($M$8:$Y$8=M142:Y142),"Hide","Show"),"")</f>
        <v/>
      </c>
    </row>
    <row r="143" spans="2:12" ht="16" thickBot="1" x14ac:dyDescent="0.45">
      <c r="B143" s="263"/>
      <c r="C143" s="1118" t="s">
        <v>85</v>
      </c>
      <c r="D143" s="1119"/>
      <c r="E143" s="1119"/>
      <c r="F143" s="1120"/>
      <c r="G143" s="288"/>
      <c r="K143" s="18"/>
      <c r="L143" s="736" t="str">
        <f t="array" ref="L143">IF(SUM(ABS(M143:Y143))&gt;0,IF(OR($M$8:$Y$8=M143:Y143),"Hide","Show"),"")</f>
        <v/>
      </c>
    </row>
    <row r="144" spans="2:12" x14ac:dyDescent="0.4">
      <c r="B144" s="268"/>
      <c r="C144" s="267"/>
      <c r="D144" s="1165" t="s">
        <v>45</v>
      </c>
      <c r="E144" s="1166"/>
      <c r="F144" s="1167"/>
      <c r="G144" s="293"/>
      <c r="K144" s="18"/>
      <c r="L144" s="736" t="str">
        <f t="array" ref="L144">IF(SUM(ABS(M144:Y144))&gt;0,IF(OR($M$8:$Y$8=M144:Y144),"Hide","Show"),"")</f>
        <v/>
      </c>
    </row>
    <row r="145" spans="2:12" x14ac:dyDescent="0.4">
      <c r="B145" s="263"/>
      <c r="C145" s="274" t="s">
        <v>86</v>
      </c>
      <c r="D145" s="1153"/>
      <c r="E145" s="1153"/>
      <c r="F145" s="1154"/>
      <c r="G145" s="293"/>
      <c r="K145" s="18"/>
      <c r="L145" s="736" t="str">
        <f t="array" ref="L145">IF(SUM(ABS(M145:Y145))&gt;0,IF(OR($M$8:$Y$8=M145:Y145),"Hide","Show"),"")</f>
        <v/>
      </c>
    </row>
    <row r="146" spans="2:12" x14ac:dyDescent="0.4">
      <c r="B146" s="263"/>
      <c r="C146" s="274" t="s">
        <v>253</v>
      </c>
      <c r="D146" s="1153"/>
      <c r="E146" s="1153"/>
      <c r="F146" s="1154"/>
      <c r="G146" s="293"/>
      <c r="K146" s="18"/>
      <c r="L146" s="736" t="str">
        <f t="array" ref="L146">IF(SUM(ABS(M146:Y146))&gt;0,IF(OR($M$8:$Y$8=M146:Y146),"Hide","Show"),"")</f>
        <v/>
      </c>
    </row>
    <row r="147" spans="2:12" ht="16" thickBot="1" x14ac:dyDescent="0.45">
      <c r="B147" s="263"/>
      <c r="C147" s="275" t="s">
        <v>87</v>
      </c>
      <c r="D147" s="1114" t="str">
        <f>IF(D145+D146=0,"",D145+D146)</f>
        <v/>
      </c>
      <c r="E147" s="1114"/>
      <c r="F147" s="1115"/>
      <c r="G147" s="293"/>
      <c r="K147" s="18"/>
      <c r="L147" s="736" t="str">
        <f t="array" ref="L147">IF(SUM(ABS(M147:Y147))&gt;0,IF(OR($M$8:$Y$8=M147:Y147),"Hide","Show"),"")</f>
        <v/>
      </c>
    </row>
    <row r="148" spans="2:12" ht="16" thickBot="1" x14ac:dyDescent="0.45">
      <c r="B148" s="276"/>
      <c r="C148" s="261"/>
      <c r="D148" s="261"/>
      <c r="E148" s="261"/>
      <c r="F148" s="261"/>
      <c r="G148" s="298"/>
      <c r="K148" s="18"/>
      <c r="L148" s="736" t="str">
        <f t="array" ref="L148">IF(SUM(ABS(M148:Y148))&gt;0,IF(OR($M$8:$Y$8=M148:Y148),"Hide","Show"),"")</f>
        <v/>
      </c>
    </row>
    <row r="149" spans="2:12" ht="16" thickBot="1" x14ac:dyDescent="0.45">
      <c r="B149" s="282"/>
      <c r="C149" s="282"/>
      <c r="D149" s="282"/>
      <c r="E149" s="282"/>
      <c r="F149" s="258"/>
      <c r="G149" s="301"/>
      <c r="K149" s="18"/>
      <c r="L149" s="736" t="str">
        <f t="array" ref="L149">IF(SUM(ABS(M149:Y149))&gt;0,IF(OR($M$8:$Y$8=M149:Y149),"Hide","Show"),"")</f>
        <v/>
      </c>
    </row>
    <row r="150" spans="2:12" ht="17.5" thickBot="1" x14ac:dyDescent="0.5">
      <c r="B150" s="737" t="e">
        <f ca="1">IF($F$7&lt;&gt;"-","'"&amp;$F$7&amp;" Test' Data to be recorded", "Test Not Applicable")</f>
        <v>#N/A</v>
      </c>
      <c r="C150" s="738"/>
      <c r="D150" s="738"/>
      <c r="E150" s="738"/>
      <c r="F150" s="738"/>
      <c r="G150" s="739"/>
      <c r="K150" s="18"/>
      <c r="L150" s="736" t="str">
        <f t="array" ref="L150">IF(SUM(ABS(M150:Y150))&gt;0,IF(OR($M$8:$Y$8=M150:Y150),"Hide","Show"),"")</f>
        <v/>
      </c>
    </row>
    <row r="151" spans="2:12" ht="16" thickBot="1" x14ac:dyDescent="0.45">
      <c r="B151" s="299"/>
      <c r="C151" s="286"/>
      <c r="D151" s="286"/>
      <c r="E151" s="286"/>
      <c r="F151" s="286"/>
      <c r="G151" s="287"/>
      <c r="K151" s="18"/>
      <c r="L151" s="736" t="str">
        <f t="array" ref="L151">IF(SUM(ABS(M151:Y151))&gt;0,IF(OR($M$8:$Y$8=M151:Y151),"Hide","Show"),"")</f>
        <v/>
      </c>
    </row>
    <row r="152" spans="2:12" ht="16" thickBot="1" x14ac:dyDescent="0.45">
      <c r="B152" s="268"/>
      <c r="C152" s="1118" t="s">
        <v>51</v>
      </c>
      <c r="D152" s="1119"/>
      <c r="E152" s="1119"/>
      <c r="F152" s="1120"/>
      <c r="G152" s="288"/>
      <c r="K152" s="18"/>
      <c r="L152" s="736" t="str">
        <f t="array" ref="L152">IF(SUM(ABS(M152:Y152))&gt;0,IF(OR($M$8:$Y$8=M152:Y152),"Hide","Show"),"")</f>
        <v/>
      </c>
    </row>
    <row r="153" spans="2:12" x14ac:dyDescent="0.4">
      <c r="B153" s="263"/>
      <c r="C153" s="267"/>
      <c r="D153" s="1165" t="s">
        <v>45</v>
      </c>
      <c r="E153" s="1166"/>
      <c r="F153" s="1167"/>
      <c r="G153" s="288"/>
      <c r="K153" s="18"/>
      <c r="L153" s="736" t="str">
        <f t="array" ref="L153">IF(SUM(ABS(M153:Y153))&gt;0,IF(OR($M$8:$Y$8=M153:Y153),"Hide","Show"),"")</f>
        <v/>
      </c>
    </row>
    <row r="154" spans="2:12" x14ac:dyDescent="0.4">
      <c r="B154" s="268"/>
      <c r="C154" s="263"/>
      <c r="D154" s="269" t="s">
        <v>52</v>
      </c>
      <c r="E154" s="269" t="s">
        <v>53</v>
      </c>
      <c r="F154" s="270" t="s">
        <v>54</v>
      </c>
      <c r="G154" s="288"/>
      <c r="K154" s="18"/>
      <c r="L154" s="736" t="str">
        <f t="array" ref="L154">IF(SUM(ABS(M154:Y154))&gt;0,IF(OR($M$8:$Y$8=M154:Y154),"Hide","Show"),"")</f>
        <v/>
      </c>
    </row>
    <row r="155" spans="2:12" x14ac:dyDescent="0.4">
      <c r="B155" s="263"/>
      <c r="C155" s="264" t="s">
        <v>344</v>
      </c>
      <c r="D155" s="295"/>
      <c r="E155" s="295"/>
      <c r="F155" s="296"/>
      <c r="G155" s="288"/>
      <c r="K155" s="18"/>
      <c r="L155" s="736" t="str">
        <f t="array" ref="L155">IF(SUM(ABS(M155:Y155))&gt;0,IF(OR($M$8:$Y$8=M155:Y155),"Hide","Show"),"")</f>
        <v/>
      </c>
    </row>
    <row r="156" spans="2:12" x14ac:dyDescent="0.4">
      <c r="B156" s="263"/>
      <c r="C156" s="264" t="s">
        <v>345</v>
      </c>
      <c r="D156" s="295"/>
      <c r="E156" s="295"/>
      <c r="F156" s="296"/>
      <c r="G156" s="288"/>
      <c r="K156" s="18"/>
      <c r="L156" s="736" t="str">
        <f t="array" ref="L156">IF(SUM(ABS(M156:Y156))&gt;0,IF(OR($M$8:$Y$8=M156:Y156),"Hide","Show"),"")</f>
        <v/>
      </c>
    </row>
    <row r="157" spans="2:12" x14ac:dyDescent="0.4">
      <c r="B157" s="263"/>
      <c r="C157" s="274" t="s">
        <v>55</v>
      </c>
      <c r="D157" s="295"/>
      <c r="E157" s="295"/>
      <c r="F157" s="296"/>
      <c r="G157" s="288"/>
      <c r="K157" s="18"/>
      <c r="L157" s="736" t="str">
        <f t="array" ref="L157">IF(SUM(ABS(M157:Y157))&gt;0,IF(OR($M$8:$Y$8=M157:Y157),"Hide","Show"),"")</f>
        <v/>
      </c>
    </row>
    <row r="158" spans="2:12" x14ac:dyDescent="0.4">
      <c r="B158" s="263"/>
      <c r="C158" s="274" t="s">
        <v>56</v>
      </c>
      <c r="D158" s="295"/>
      <c r="E158" s="295"/>
      <c r="F158" s="296"/>
      <c r="G158" s="288"/>
      <c r="K158" s="18"/>
      <c r="L158" s="736" t="str">
        <f t="array" ref="L158">IF(SUM(ABS(M158:Y158))&gt;0,IF(OR($M$8:$Y$8=M158:Y158),"Hide","Show"),"")</f>
        <v/>
      </c>
    </row>
    <row r="159" spans="2:12" x14ac:dyDescent="0.4">
      <c r="B159" s="263"/>
      <c r="C159" s="264" t="s">
        <v>346</v>
      </c>
      <c r="D159" s="295"/>
      <c r="E159" s="258"/>
      <c r="F159" s="259"/>
      <c r="G159" s="288"/>
      <c r="I159" s="120"/>
      <c r="J159" s="135"/>
      <c r="K159" s="18"/>
      <c r="L159" s="736" t="str">
        <f t="array" ref="L159">IF(SUM(ABS(M159:Y159))&gt;0,IF(OR($M$8:$Y$8=M159:Y159),"Hide","Show"),"")</f>
        <v/>
      </c>
    </row>
    <row r="160" spans="2:12" x14ac:dyDescent="0.4">
      <c r="B160" s="263"/>
      <c r="C160" s="907" t="s">
        <v>728</v>
      </c>
      <c r="D160" s="908"/>
      <c r="E160" s="258"/>
      <c r="F160" s="259"/>
      <c r="G160" s="288"/>
      <c r="I160" s="120"/>
      <c r="J160" s="135"/>
      <c r="K160" s="18"/>
      <c r="L160" s="736"/>
    </row>
    <row r="161" spans="2:12" x14ac:dyDescent="0.4">
      <c r="B161" s="263"/>
      <c r="C161" s="2" t="s">
        <v>731</v>
      </c>
      <c r="D161" s="908"/>
      <c r="E161" s="8"/>
      <c r="F161" s="3"/>
      <c r="G161" s="288"/>
      <c r="K161" s="18"/>
      <c r="L161" s="736" t="str">
        <f t="array" ref="L161">IF(SUM(ABS(M161:Y161))&gt;0,IF(OR($M$8:$Y$8=M161:Y161),"Hide","Show"),"")</f>
        <v/>
      </c>
    </row>
    <row r="162" spans="2:12" ht="16" thickBot="1" x14ac:dyDescent="0.45">
      <c r="B162" s="263"/>
      <c r="C162" s="128" t="s">
        <v>732</v>
      </c>
      <c r="D162" s="918">
        <f>IF(D12="Yes",D161,'H3 Tests'!D24*(1+30*Power_Slope_Factor))</f>
        <v>0</v>
      </c>
      <c r="E162" s="121"/>
      <c r="F162" s="122"/>
      <c r="G162" s="293"/>
      <c r="K162" s="18"/>
      <c r="L162" s="736"/>
    </row>
    <row r="163" spans="2:12" ht="16" thickBot="1" x14ac:dyDescent="0.45">
      <c r="B163" s="263"/>
      <c r="C163" s="279"/>
      <c r="D163" s="258"/>
      <c r="E163" s="258"/>
      <c r="F163" s="258"/>
      <c r="G163" s="293"/>
      <c r="K163" s="18"/>
      <c r="L163" s="736" t="str">
        <f t="array" ref="L163">IF(SUM(ABS(M163:Y163))&gt;0,IF(OR($M$8:$Y$8=M163:Y163),"Hide","Show"),"")</f>
        <v/>
      </c>
    </row>
    <row r="164" spans="2:12" ht="16" thickBot="1" x14ac:dyDescent="0.45">
      <c r="B164" s="263"/>
      <c r="C164" s="1118" t="s">
        <v>57</v>
      </c>
      <c r="D164" s="1119"/>
      <c r="E164" s="1119"/>
      <c r="F164" s="1120"/>
      <c r="G164" s="288"/>
      <c r="K164" s="18"/>
      <c r="L164" s="736" t="str">
        <f t="array" ref="L164">IF(SUM(ABS(M164:Y164))&gt;0,IF(OR($M$8:$Y$8=M164:Y164),"Hide","Show"),"")</f>
        <v/>
      </c>
    </row>
    <row r="165" spans="2:12" x14ac:dyDescent="0.4">
      <c r="B165" s="263"/>
      <c r="C165" s="294"/>
      <c r="D165" s="1165" t="s">
        <v>45</v>
      </c>
      <c r="E165" s="1166"/>
      <c r="F165" s="1167"/>
      <c r="G165" s="288"/>
      <c r="K165" s="18"/>
      <c r="L165" s="736" t="str">
        <f t="array" ref="L165">IF(SUM(ABS(M165:Y165))&gt;0,IF(OR($M$8:$Y$8=M165:Y165),"Hide","Show"),"")</f>
        <v/>
      </c>
    </row>
    <row r="166" spans="2:12" x14ac:dyDescent="0.4">
      <c r="B166" s="268"/>
      <c r="C166" s="280"/>
      <c r="D166" s="269" t="s">
        <v>52</v>
      </c>
      <c r="E166" s="269" t="s">
        <v>53</v>
      </c>
      <c r="F166" s="270" t="s">
        <v>54</v>
      </c>
      <c r="G166" s="288"/>
      <c r="K166" s="18"/>
      <c r="L166" s="736" t="str">
        <f t="array" ref="L166">IF(SUM(ABS(M166:Y166))&gt;0,IF(OR($M$8:$Y$8=M166:Y166),"Hide","Show"),"")</f>
        <v/>
      </c>
    </row>
    <row r="167" spans="2:12" x14ac:dyDescent="0.4">
      <c r="B167" s="263"/>
      <c r="C167" s="274" t="s">
        <v>58</v>
      </c>
      <c r="D167" s="295"/>
      <c r="E167" s="295"/>
      <c r="F167" s="296"/>
      <c r="G167" s="288"/>
      <c r="K167" s="18"/>
      <c r="L167" s="736" t="str">
        <f t="array" ref="L167">IF(SUM(ABS(M167:Y167))&gt;0,IF(OR($M$8:$Y$8=M167:Y167),"Hide","Show"),"")</f>
        <v/>
      </c>
    </row>
    <row r="168" spans="2:12" x14ac:dyDescent="0.4">
      <c r="B168" s="263"/>
      <c r="C168" s="274" t="s">
        <v>468</v>
      </c>
      <c r="D168" s="295"/>
      <c r="E168" s="295"/>
      <c r="F168" s="296"/>
      <c r="G168" s="288"/>
      <c r="K168" s="18"/>
      <c r="L168" s="736" t="str">
        <f t="array" ref="L168">IF(SUM(ABS(M168:Y168))&gt;0,IF(OR($M$8:$Y$8=M168:Y168),"Hide","Show"),"")</f>
        <v/>
      </c>
    </row>
    <row r="169" spans="2:12" x14ac:dyDescent="0.4">
      <c r="B169" s="263"/>
      <c r="C169" s="274" t="s">
        <v>469</v>
      </c>
      <c r="D169" s="295"/>
      <c r="E169" s="295"/>
      <c r="F169" s="296"/>
      <c r="G169" s="288"/>
      <c r="K169" s="18"/>
      <c r="L169" s="736" t="str">
        <f t="array" ref="L169">IF(SUM(ABS(M169:Y169))&gt;0,IF(OR($M$8:$Y$8=M169:Y169),"Hide","Show"),"")</f>
        <v/>
      </c>
    </row>
    <row r="170" spans="2:12" x14ac:dyDescent="0.4">
      <c r="B170" s="263"/>
      <c r="C170" s="274" t="s">
        <v>337</v>
      </c>
      <c r="D170" s="295"/>
      <c r="E170" s="295"/>
      <c r="F170" s="296"/>
      <c r="G170" s="288"/>
      <c r="K170" s="18"/>
      <c r="L170" s="736" t="str">
        <f t="array" ref="L170">IF(SUM(ABS(M170:Y170))&gt;0,IF(OR($M$8:$Y$8=M170:Y170),"Hide","Show"),"")</f>
        <v/>
      </c>
    </row>
    <row r="171" spans="2:12" ht="16" thickBot="1" x14ac:dyDescent="0.45">
      <c r="B171" s="263"/>
      <c r="C171" s="266" t="s">
        <v>339</v>
      </c>
      <c r="D171" s="292"/>
      <c r="E171" s="292"/>
      <c r="F171" s="297"/>
      <c r="G171" s="288"/>
      <c r="K171" s="18"/>
      <c r="L171" s="736" t="str">
        <f t="array" ref="L171">IF(SUM(ABS(M171:Y171))&gt;0,IF(OR($M$8:$Y$8=M171:Y171),"Hide","Show"),"")</f>
        <v/>
      </c>
    </row>
    <row r="172" spans="2:12" ht="16" thickBot="1" x14ac:dyDescent="0.45">
      <c r="B172" s="263"/>
      <c r="C172" s="258"/>
      <c r="D172" s="258"/>
      <c r="E172" s="258"/>
      <c r="F172" s="258"/>
      <c r="G172" s="293"/>
      <c r="K172" s="18"/>
      <c r="L172" s="736" t="str">
        <f t="array" ref="L172">IF(SUM(ABS(M172:Y172))&gt;0,IF(OR($M$8:$Y$8=M172:Y172),"Hide","Show"),"")</f>
        <v/>
      </c>
    </row>
    <row r="173" spans="2:12" ht="16" thickBot="1" x14ac:dyDescent="0.45">
      <c r="B173" s="263"/>
      <c r="C173" s="1118" t="s">
        <v>59</v>
      </c>
      <c r="D173" s="1119"/>
      <c r="E173" s="1119"/>
      <c r="F173" s="1120"/>
      <c r="G173" s="288"/>
      <c r="K173" s="18"/>
      <c r="L173" s="736" t="str">
        <f t="array" ref="L173">IF(SUM(ABS(M173:Y173))&gt;0,IF(OR($M$8:$Y$8=M173:Y173),"Hide","Show"),"")</f>
        <v/>
      </c>
    </row>
    <row r="174" spans="2:12" x14ac:dyDescent="0.4">
      <c r="B174" s="263"/>
      <c r="C174" s="267"/>
      <c r="D174" s="1165" t="s">
        <v>45</v>
      </c>
      <c r="E174" s="1166"/>
      <c r="F174" s="1167"/>
      <c r="G174" s="288"/>
      <c r="K174" s="18"/>
      <c r="L174" s="736" t="str">
        <f t="array" ref="L174">IF(SUM(ABS(M174:Y174))&gt;0,IF(OR($M$8:$Y$8=M174:Y174),"Hide","Show"),"")</f>
        <v/>
      </c>
    </row>
    <row r="175" spans="2:12" x14ac:dyDescent="0.4">
      <c r="B175" s="268"/>
      <c r="C175" s="263"/>
      <c r="D175" s="269" t="s">
        <v>52</v>
      </c>
      <c r="E175" s="269" t="s">
        <v>53</v>
      </c>
      <c r="F175" s="270" t="s">
        <v>54</v>
      </c>
      <c r="G175" s="288"/>
      <c r="K175" s="18"/>
      <c r="L175" s="736" t="str">
        <f t="array" ref="L175">IF(SUM(ABS(M175:Y175))&gt;0,IF(OR($M$8:$Y$8=M175:Y175),"Hide","Show"),"")</f>
        <v/>
      </c>
    </row>
    <row r="176" spans="2:12" x14ac:dyDescent="0.4">
      <c r="B176" s="263"/>
      <c r="C176" s="274" t="s">
        <v>60</v>
      </c>
      <c r="D176" s="295"/>
      <c r="E176" s="295"/>
      <c r="F176" s="296"/>
      <c r="G176" s="288"/>
      <c r="K176" s="18"/>
      <c r="L176" s="736" t="str">
        <f t="array" ref="L176">IF(SUM(ABS(M176:Y176))&gt;0,IF(OR($M$8:$Y$8=M176:Y176),"Hide","Show"),"")</f>
        <v/>
      </c>
    </row>
    <row r="177" spans="2:12" x14ac:dyDescent="0.4">
      <c r="B177" s="263"/>
      <c r="C177" s="274" t="s">
        <v>61</v>
      </c>
      <c r="D177" s="295"/>
      <c r="E177" s="295"/>
      <c r="F177" s="296"/>
      <c r="G177" s="288"/>
      <c r="K177" s="18"/>
      <c r="L177" s="736" t="str">
        <f t="array" ref="L177">IF(SUM(ABS(M177:Y177))&gt;0,IF(OR($M$8:$Y$8=M177:Y177),"Hide","Show"),"")</f>
        <v/>
      </c>
    </row>
    <row r="178" spans="2:12" x14ac:dyDescent="0.4">
      <c r="B178" s="263"/>
      <c r="C178" s="274" t="s">
        <v>62</v>
      </c>
      <c r="D178" s="295"/>
      <c r="E178" s="295"/>
      <c r="F178" s="296"/>
      <c r="G178" s="288"/>
      <c r="K178" s="18"/>
      <c r="L178" s="736" t="str">
        <f t="array" ref="L178">IF(SUM(ABS(M178:Y178))&gt;0,IF(OR($M$8:$Y$8=M178:Y178),"Hide","Show"),"")</f>
        <v/>
      </c>
    </row>
    <row r="179" spans="2:12" x14ac:dyDescent="0.4">
      <c r="B179" s="263"/>
      <c r="C179" s="274" t="s">
        <v>63</v>
      </c>
      <c r="D179" s="295"/>
      <c r="E179" s="295"/>
      <c r="F179" s="296"/>
      <c r="G179" s="288"/>
      <c r="K179" s="18"/>
      <c r="L179" s="736" t="str">
        <f t="array" ref="L179">IF(SUM(ABS(M179:Y179))&gt;0,IF(OR($M$8:$Y$8=M179:Y179),"Hide","Show"),"")</f>
        <v/>
      </c>
    </row>
    <row r="180" spans="2:12" x14ac:dyDescent="0.4">
      <c r="B180" s="263"/>
      <c r="C180" s="274" t="s">
        <v>64</v>
      </c>
      <c r="D180" s="295"/>
      <c r="E180" s="295"/>
      <c r="F180" s="296"/>
      <c r="G180" s="288"/>
      <c r="K180" s="18"/>
      <c r="L180" s="736" t="str">
        <f t="array" ref="L180">IF(SUM(ABS(M180:Y180))&gt;0,IF(OR($M$8:$Y$8=M180:Y180),"Hide","Show"),"")</f>
        <v/>
      </c>
    </row>
    <row r="181" spans="2:12" x14ac:dyDescent="0.4">
      <c r="B181" s="263"/>
      <c r="C181" s="274" t="s">
        <v>65</v>
      </c>
      <c r="D181" s="295"/>
      <c r="E181" s="295"/>
      <c r="F181" s="296"/>
      <c r="G181" s="288"/>
      <c r="K181" s="18"/>
      <c r="L181" s="736" t="str">
        <f t="array" ref="L181">IF(SUM(ABS(M181:Y181))&gt;0,IF(OR($M$8:$Y$8=M181:Y181),"Hide","Show"),"")</f>
        <v/>
      </c>
    </row>
    <row r="182" spans="2:12" x14ac:dyDescent="0.4">
      <c r="B182" s="263"/>
      <c r="C182" s="274" t="s">
        <v>66</v>
      </c>
      <c r="D182" s="295"/>
      <c r="E182" s="295"/>
      <c r="F182" s="296"/>
      <c r="G182" s="288"/>
      <c r="K182" s="18"/>
      <c r="L182" s="736" t="str">
        <f t="array" ref="L182">IF(SUM(ABS(M182:Y182))&gt;0,IF(OR($M$8:$Y$8=M182:Y182),"Hide","Show"),"")</f>
        <v/>
      </c>
    </row>
    <row r="183" spans="2:12" x14ac:dyDescent="0.4">
      <c r="B183" s="263"/>
      <c r="C183" s="274" t="s">
        <v>67</v>
      </c>
      <c r="D183" s="295"/>
      <c r="E183" s="295"/>
      <c r="F183" s="296"/>
      <c r="G183" s="288"/>
      <c r="K183" s="18"/>
      <c r="L183" s="736" t="str">
        <f t="array" ref="L183">IF(SUM(ABS(M183:Y183))&gt;0,IF(OR($M$8:$Y$8=M183:Y183),"Hide","Show"),"")</f>
        <v/>
      </c>
    </row>
    <row r="184" spans="2:12" x14ac:dyDescent="0.4">
      <c r="B184" s="263"/>
      <c r="C184" s="274" t="s">
        <v>68</v>
      </c>
      <c r="D184" s="295"/>
      <c r="E184" s="295"/>
      <c r="F184" s="296"/>
      <c r="G184" s="288"/>
      <c r="K184" s="18"/>
      <c r="L184" s="736" t="str">
        <f t="array" ref="L184">IF(SUM(ABS(M184:Y184))&gt;0,IF(OR($M$8:$Y$8=M184:Y184),"Hide","Show"),"")</f>
        <v/>
      </c>
    </row>
    <row r="185" spans="2:12" x14ac:dyDescent="0.4">
      <c r="B185" s="263"/>
      <c r="C185" s="274" t="s">
        <v>69</v>
      </c>
      <c r="D185" s="295"/>
      <c r="E185" s="295"/>
      <c r="F185" s="296"/>
      <c r="G185" s="288"/>
      <c r="K185" s="18"/>
      <c r="L185" s="736" t="str">
        <f t="array" ref="L185">IF(SUM(ABS(M185:Y185))&gt;0,IF(OR($M$8:$Y$8=M185:Y185),"Hide","Show"),"")</f>
        <v/>
      </c>
    </row>
    <row r="186" spans="2:12" ht="16" thickBot="1" x14ac:dyDescent="0.45">
      <c r="B186" s="263"/>
      <c r="C186" s="275" t="s">
        <v>70</v>
      </c>
      <c r="D186" s="292"/>
      <c r="E186" s="292"/>
      <c r="F186" s="297"/>
      <c r="G186" s="288"/>
      <c r="K186" s="18"/>
      <c r="L186" s="736" t="str">
        <f t="array" ref="L186">IF(SUM(ABS(M186:Y186))&gt;0,IF(OR($M$8:$Y$8=M186:Y186),"Hide","Show"),"")</f>
        <v/>
      </c>
    </row>
    <row r="187" spans="2:12" ht="16" thickBot="1" x14ac:dyDescent="0.45">
      <c r="B187" s="263"/>
      <c r="C187" s="258"/>
      <c r="D187" s="258"/>
      <c r="E187" s="258"/>
      <c r="F187" s="258"/>
      <c r="G187" s="293"/>
      <c r="K187" s="18"/>
      <c r="L187" s="736" t="str">
        <f t="array" ref="L187">IF(SUM(ABS(M187:Y187))&gt;0,IF(OR($M$8:$Y$8=M187:Y187),"Hide","Show"),"")</f>
        <v/>
      </c>
    </row>
    <row r="188" spans="2:12" ht="16" thickBot="1" x14ac:dyDescent="0.45">
      <c r="B188" s="263"/>
      <c r="C188" s="1118" t="s">
        <v>71</v>
      </c>
      <c r="D188" s="1119"/>
      <c r="E188" s="1119"/>
      <c r="F188" s="1120"/>
      <c r="G188" s="288"/>
      <c r="K188" s="18"/>
      <c r="L188" s="736" t="str">
        <f t="array" ref="L188">IF(SUM(ABS(M188:Y188))&gt;0,IF(OR($M$8:$Y$8=M188:Y188),"Hide","Show"),"")</f>
        <v/>
      </c>
    </row>
    <row r="189" spans="2:12" x14ac:dyDescent="0.4">
      <c r="B189" s="263"/>
      <c r="C189" s="267"/>
      <c r="D189" s="1165" t="s">
        <v>45</v>
      </c>
      <c r="E189" s="1166"/>
      <c r="F189" s="1167"/>
      <c r="G189" s="288"/>
      <c r="K189" s="18"/>
      <c r="L189" s="736" t="str">
        <f t="array" ref="L189">IF(SUM(ABS(M189:Y189))&gt;0,IF(OR($M$8:$Y$8=M189:Y189),"Hide","Show"),"")</f>
        <v/>
      </c>
    </row>
    <row r="190" spans="2:12" x14ac:dyDescent="0.4">
      <c r="B190" s="268"/>
      <c r="C190" s="263"/>
      <c r="D190" s="269" t="s">
        <v>52</v>
      </c>
      <c r="E190" s="269" t="s">
        <v>53</v>
      </c>
      <c r="F190" s="270" t="s">
        <v>54</v>
      </c>
      <c r="G190" s="288"/>
      <c r="K190" s="18"/>
      <c r="L190" s="736" t="str">
        <f t="array" ref="L190">IF(SUM(ABS(M190:Y190))&gt;0,IF(OR($M$8:$Y$8=M190:Y190),"Hide","Show"),"")</f>
        <v/>
      </c>
    </row>
    <row r="191" spans="2:12" x14ac:dyDescent="0.4">
      <c r="B191" s="263"/>
      <c r="C191" s="274" t="s">
        <v>251</v>
      </c>
      <c r="D191" s="295"/>
      <c r="E191" s="295"/>
      <c r="F191" s="296"/>
      <c r="G191" s="288"/>
      <c r="K191" s="18"/>
      <c r="L191" s="736" t="str">
        <f t="array" ref="L191">IF(SUM(ABS(M191:Y191))&gt;0,IF(OR($M$8:$Y$8=M191:Y191),"Hide","Show"),"")</f>
        <v/>
      </c>
    </row>
    <row r="192" spans="2:12" x14ac:dyDescent="0.4">
      <c r="B192" s="263"/>
      <c r="C192" s="274" t="s">
        <v>252</v>
      </c>
      <c r="D192" s="295"/>
      <c r="E192" s="295"/>
      <c r="F192" s="296"/>
      <c r="G192" s="288"/>
      <c r="K192" s="18"/>
      <c r="L192" s="736" t="str">
        <f t="array" ref="L192">IF(SUM(ABS(M192:Y192))&gt;0,IF(OR($M$8:$Y$8=M192:Y192),"Hide","Show"),"")</f>
        <v/>
      </c>
    </row>
    <row r="193" spans="2:12" x14ac:dyDescent="0.4">
      <c r="B193" s="263"/>
      <c r="C193" s="274" t="s">
        <v>74</v>
      </c>
      <c r="D193" s="295"/>
      <c r="E193" s="295"/>
      <c r="F193" s="296"/>
      <c r="G193" s="288"/>
      <c r="K193" s="18"/>
      <c r="L193" s="736" t="str">
        <f t="array" ref="L193">IF(SUM(ABS(M193:Y193))&gt;0,IF(OR($M$8:$Y$8=M193:Y193),"Hide","Show"),"")</f>
        <v/>
      </c>
    </row>
    <row r="194" spans="2:12" x14ac:dyDescent="0.4">
      <c r="B194" s="263"/>
      <c r="C194" s="274" t="s">
        <v>75</v>
      </c>
      <c r="D194" s="295"/>
      <c r="E194" s="295"/>
      <c r="F194" s="296"/>
      <c r="G194" s="288"/>
      <c r="K194" s="18"/>
      <c r="L194" s="736" t="str">
        <f t="array" ref="L194">IF(SUM(ABS(M194:Y194))&gt;0,IF(OR($M$8:$Y$8=M194:Y194),"Hide","Show"),"")</f>
        <v/>
      </c>
    </row>
    <row r="195" spans="2:12" ht="16" thickBot="1" x14ac:dyDescent="0.45">
      <c r="B195" s="263"/>
      <c r="C195" s="272" t="s">
        <v>340</v>
      </c>
      <c r="D195" s="292"/>
      <c r="E195" s="292"/>
      <c r="F195" s="297"/>
      <c r="G195" s="288"/>
      <c r="K195" s="18"/>
      <c r="L195" s="736" t="str">
        <f t="array" ref="L195">IF(SUM(ABS(M195:Y195))&gt;0,IF(OR($M$8:$Y$8=M195:Y195),"Hide","Show"),"")</f>
        <v/>
      </c>
    </row>
    <row r="196" spans="2:12" ht="16" thickBot="1" x14ac:dyDescent="0.45">
      <c r="B196" s="263"/>
      <c r="C196" s="258"/>
      <c r="D196" s="258"/>
      <c r="E196" s="258"/>
      <c r="F196" s="258"/>
      <c r="G196" s="293"/>
      <c r="K196" s="18"/>
      <c r="L196" s="736" t="str">
        <f t="array" ref="L196">IF(SUM(ABS(M196:Y196))&gt;0,IF(OR($M$8:$Y$8=M196:Y196),"Hide","Show"),"")</f>
        <v/>
      </c>
    </row>
    <row r="197" spans="2:12" ht="16" thickBot="1" x14ac:dyDescent="0.45">
      <c r="B197" s="263"/>
      <c r="C197" s="1118" t="s">
        <v>76</v>
      </c>
      <c r="D197" s="1119"/>
      <c r="E197" s="1119"/>
      <c r="F197" s="1120"/>
      <c r="G197" s="288"/>
      <c r="K197" s="18"/>
      <c r="L197" s="736" t="str">
        <f t="array" ref="L197">IF(SUM(ABS(M197:Y197))&gt;0,IF(OR($M$8:$Y$8=M197:Y197),"Hide","Show"),"")</f>
        <v/>
      </c>
    </row>
    <row r="198" spans="2:12" x14ac:dyDescent="0.4">
      <c r="B198" s="263"/>
      <c r="C198" s="267"/>
      <c r="D198" s="1165" t="s">
        <v>45</v>
      </c>
      <c r="E198" s="1166"/>
      <c r="F198" s="1167"/>
      <c r="G198" s="288"/>
      <c r="K198" s="18"/>
      <c r="L198" s="736" t="str">
        <f t="array" ref="L198">IF(SUM(ABS(M198:Y198))&gt;0,IF(OR($M$8:$Y$8=M198:Y198),"Hide","Show"),"")</f>
        <v/>
      </c>
    </row>
    <row r="199" spans="2:12" x14ac:dyDescent="0.4">
      <c r="B199" s="273"/>
      <c r="C199" s="263"/>
      <c r="D199" s="269" t="s">
        <v>52</v>
      </c>
      <c r="E199" s="269" t="s">
        <v>53</v>
      </c>
      <c r="F199" s="270" t="s">
        <v>54</v>
      </c>
      <c r="G199" s="288"/>
      <c r="K199" s="18"/>
      <c r="L199" s="736" t="str">
        <f t="array" ref="L199">IF(SUM(ABS(M199:Y199))&gt;0,IF(OR($M$8:$Y$8=M199:Y199),"Hide","Show"),"")</f>
        <v/>
      </c>
    </row>
    <row r="200" spans="2:12" x14ac:dyDescent="0.4">
      <c r="B200" s="263"/>
      <c r="C200" s="274" t="s">
        <v>77</v>
      </c>
      <c r="D200" s="295"/>
      <c r="E200" s="295"/>
      <c r="F200" s="296"/>
      <c r="G200" s="288"/>
      <c r="K200" s="18"/>
      <c r="L200" s="736" t="str">
        <f t="array" ref="L200">IF(SUM(ABS(M200:Y200))&gt;0,IF(OR($M$8:$Y$8=M200:Y200),"Hide","Show"),"")</f>
        <v/>
      </c>
    </row>
    <row r="201" spans="2:12" x14ac:dyDescent="0.4">
      <c r="B201" s="263"/>
      <c r="C201" s="274" t="s">
        <v>78</v>
      </c>
      <c r="D201" s="295"/>
      <c r="E201" s="295"/>
      <c r="F201" s="296"/>
      <c r="G201" s="288"/>
      <c r="K201" s="18"/>
      <c r="L201" s="736" t="str">
        <f t="array" ref="L201">IF(SUM(ABS(M201:Y201))&gt;0,IF(OR($M$8:$Y$8=M201:Y201),"Hide","Show"),"")</f>
        <v/>
      </c>
    </row>
    <row r="202" spans="2:12" x14ac:dyDescent="0.4">
      <c r="B202" s="263"/>
      <c r="C202" s="274" t="s">
        <v>79</v>
      </c>
      <c r="D202" s="295"/>
      <c r="E202" s="295"/>
      <c r="F202" s="296"/>
      <c r="G202" s="288"/>
      <c r="K202" s="18"/>
      <c r="L202" s="736" t="str">
        <f t="array" ref="L202">IF(SUM(ABS(M202:Y202))&gt;0,IF(OR($M$8:$Y$8=M202:Y202),"Hide","Show"),"")</f>
        <v/>
      </c>
    </row>
    <row r="203" spans="2:12" x14ac:dyDescent="0.4">
      <c r="B203" s="263"/>
      <c r="C203" s="274" t="s">
        <v>80</v>
      </c>
      <c r="D203" s="295"/>
      <c r="E203" s="295"/>
      <c r="F203" s="296"/>
      <c r="G203" s="288"/>
      <c r="K203" s="18"/>
      <c r="L203" s="736" t="str">
        <f t="array" ref="L203">IF(SUM(ABS(M203:Y203))&gt;0,IF(OR($M$8:$Y$8=M203:Y203),"Hide","Show"),"")</f>
        <v/>
      </c>
    </row>
    <row r="204" spans="2:12" x14ac:dyDescent="0.4">
      <c r="B204" s="263"/>
      <c r="C204" s="274" t="s">
        <v>81</v>
      </c>
      <c r="D204" s="295"/>
      <c r="E204" s="295"/>
      <c r="F204" s="296"/>
      <c r="G204" s="288"/>
      <c r="K204" s="18"/>
      <c r="L204" s="736" t="str">
        <f t="array" ref="L204">IF(SUM(ABS(M204:Y204))&gt;0,IF(OR($M$8:$Y$8=M204:Y204),"Hide","Show"),"")</f>
        <v/>
      </c>
    </row>
    <row r="205" spans="2:12" x14ac:dyDescent="0.4">
      <c r="B205" s="263"/>
      <c r="C205" s="274" t="s">
        <v>82</v>
      </c>
      <c r="D205" s="295"/>
      <c r="E205" s="295"/>
      <c r="F205" s="296"/>
      <c r="G205" s="288"/>
      <c r="K205" s="18"/>
      <c r="L205" s="736" t="str">
        <f t="array" ref="L205">IF(SUM(ABS(M205:Y205))&gt;0,IF(OR($M$8:$Y$8=M205:Y205),"Hide","Show"),"")</f>
        <v/>
      </c>
    </row>
    <row r="206" spans="2:12" x14ac:dyDescent="0.4">
      <c r="B206" s="263"/>
      <c r="C206" s="274" t="s">
        <v>83</v>
      </c>
      <c r="D206" s="295"/>
      <c r="E206" s="295"/>
      <c r="F206" s="296"/>
      <c r="G206" s="288"/>
      <c r="K206" s="18"/>
      <c r="L206" s="736" t="str">
        <f t="array" ref="L206">IF(SUM(ABS(M206:Y206))&gt;0,IF(OR($M$8:$Y$8=M206:Y206),"Hide","Show"),"")</f>
        <v/>
      </c>
    </row>
    <row r="207" spans="2:12" ht="16" thickBot="1" x14ac:dyDescent="0.45">
      <c r="B207" s="263"/>
      <c r="C207" s="275" t="s">
        <v>84</v>
      </c>
      <c r="D207" s="292"/>
      <c r="E207" s="292"/>
      <c r="F207" s="297"/>
      <c r="G207" s="288"/>
      <c r="K207" s="18"/>
      <c r="L207" s="736" t="str">
        <f t="array" ref="L207">IF(SUM(ABS(M207:Y207))&gt;0,IF(OR($M$8:$Y$8=M207:Y207),"Hide","Show"),"")</f>
        <v/>
      </c>
    </row>
    <row r="208" spans="2:12" ht="16" thickBot="1" x14ac:dyDescent="0.45">
      <c r="B208" s="263"/>
      <c r="C208" s="258"/>
      <c r="D208" s="258"/>
      <c r="E208" s="258"/>
      <c r="F208" s="258"/>
      <c r="G208" s="293"/>
      <c r="K208" s="18"/>
      <c r="L208" s="736" t="str">
        <f t="array" ref="L208">IF(SUM(ABS(M208:Y208))&gt;0,IF(OR($M$8:$Y$8=M208:Y208),"Hide","Show"),"")</f>
        <v/>
      </c>
    </row>
    <row r="209" spans="1:12" ht="16" thickBot="1" x14ac:dyDescent="0.45">
      <c r="B209" s="263"/>
      <c r="C209" s="1118" t="s">
        <v>85</v>
      </c>
      <c r="D209" s="1119"/>
      <c r="E209" s="1119"/>
      <c r="F209" s="1120"/>
      <c r="G209" s="288"/>
      <c r="K209" s="18"/>
      <c r="L209" s="736" t="str">
        <f t="array" ref="L209">IF(SUM(ABS(M209:Y209))&gt;0,IF(OR($M$8:$Y$8=M209:Y209),"Hide","Show"),"")</f>
        <v/>
      </c>
    </row>
    <row r="210" spans="1:12" x14ac:dyDescent="0.4">
      <c r="B210" s="268"/>
      <c r="C210" s="267"/>
      <c r="D210" s="1165" t="s">
        <v>45</v>
      </c>
      <c r="E210" s="1166"/>
      <c r="F210" s="1167"/>
      <c r="G210" s="293"/>
      <c r="K210" s="18"/>
      <c r="L210" s="736" t="str">
        <f t="array" ref="L210">IF(SUM(ABS(M210:Y210))&gt;0,IF(OR($M$8:$Y$8=M210:Y210),"Hide","Show"),"")</f>
        <v/>
      </c>
    </row>
    <row r="211" spans="1:12" x14ac:dyDescent="0.4">
      <c r="B211" s="263"/>
      <c r="C211" s="274" t="s">
        <v>86</v>
      </c>
      <c r="D211" s="1153"/>
      <c r="E211" s="1153"/>
      <c r="F211" s="1154"/>
      <c r="G211" s="293"/>
      <c r="K211" s="18"/>
      <c r="L211" s="736" t="str">
        <f t="array" ref="L211">IF(SUM(ABS(M211:Y211))&gt;0,IF(OR($M$8:$Y$8=M211:Y211),"Hide","Show"),"")</f>
        <v/>
      </c>
    </row>
    <row r="212" spans="1:12" x14ac:dyDescent="0.4">
      <c r="B212" s="263"/>
      <c r="C212" s="274" t="s">
        <v>253</v>
      </c>
      <c r="D212" s="1153"/>
      <c r="E212" s="1153"/>
      <c r="F212" s="1154"/>
      <c r="G212" s="293"/>
      <c r="K212" s="18"/>
      <c r="L212" s="736" t="str">
        <f t="array" ref="L212">IF(SUM(ABS(M212:Y212))&gt;0,IF(OR($M$8:$Y$8=M212:Y212),"Hide","Show"),"")</f>
        <v/>
      </c>
    </row>
    <row r="213" spans="1:12" ht="16" thickBot="1" x14ac:dyDescent="0.45">
      <c r="B213" s="263"/>
      <c r="C213" s="275" t="s">
        <v>87</v>
      </c>
      <c r="D213" s="1114" t="str">
        <f>IF(D211+D212=0,"",IF(D12="Yes",D211+D212,'H3 Tests'!D75*(1+30*Capacity_Slope_Factor)))</f>
        <v/>
      </c>
      <c r="E213" s="1114"/>
      <c r="F213" s="1115"/>
      <c r="G213" s="293"/>
      <c r="K213" s="18"/>
      <c r="L213" s="736" t="str">
        <f t="array" ref="L213">IF(SUM(ABS(M213:Y213))&gt;0,IF(OR($M$8:$Y$8=M213:Y213),"Hide","Show"),"")</f>
        <v/>
      </c>
    </row>
    <row r="214" spans="1:12" ht="16" thickBot="1" x14ac:dyDescent="0.45">
      <c r="B214" s="276"/>
      <c r="C214" s="261"/>
      <c r="D214" s="261"/>
      <c r="E214" s="261"/>
      <c r="F214" s="261"/>
      <c r="G214" s="298"/>
      <c r="K214" s="18"/>
      <c r="L214" s="736" t="str">
        <f t="array" ref="L214">IF(SUM(ABS(M214:Y214))&gt;0,IF(OR($M$8:$Y$8=M214:Y214),"Hide","Show"),"")</f>
        <v/>
      </c>
    </row>
    <row r="215" spans="1:12" ht="33.75" customHeight="1" thickBot="1" x14ac:dyDescent="0.45">
      <c r="K215" s="18"/>
      <c r="L215" s="736" t="str">
        <f t="array" ref="L215">IF(SUM(ABS(M215:Y215))&gt;0,IF(OR($M$8:$Y$8=M215:Y215),"Hide","Show"),"")</f>
        <v/>
      </c>
    </row>
    <row r="216" spans="1:12" ht="17.5" thickBot="1" x14ac:dyDescent="0.5">
      <c r="A216" s="8"/>
      <c r="B216" s="718" t="s">
        <v>629</v>
      </c>
      <c r="C216" s="719"/>
      <c r="D216" s="719"/>
      <c r="E216" s="719"/>
      <c r="F216" s="720" t="s">
        <v>631</v>
      </c>
      <c r="G216" s="720"/>
      <c r="H216" s="721" t="str">
        <f>IF(D79=INDEX(Secondary_Test_Methods,2),"Yes","No")</f>
        <v>No</v>
      </c>
      <c r="K216" s="18"/>
      <c r="L216" s="736" t="str">
        <f t="array" ref="L216">IF(SUM(ABS(M216:Y216))&gt;0,IF(OR($M$8:$Y$8=M216:Y216),"Hide","Show"),"")</f>
        <v/>
      </c>
    </row>
    <row r="217" spans="1:12" ht="16" thickBot="1" x14ac:dyDescent="0.45">
      <c r="A217" s="9"/>
      <c r="K217" s="18"/>
      <c r="L217" s="736" t="str">
        <f t="array" ref="L217">IF(SUM(ABS(M217:Y217))&gt;0,IF(OR($M$8:$Y$8=M217:Y217),"Hide","Show"),"")</f>
        <v/>
      </c>
    </row>
    <row r="218" spans="1:12" s="7" customFormat="1" ht="17.5" thickBot="1" x14ac:dyDescent="0.5">
      <c r="B218" s="1124" t="e">
        <f ca="1">B16</f>
        <v>#N/A</v>
      </c>
      <c r="C218" s="1125"/>
      <c r="D218" s="1125"/>
      <c r="E218" s="1125"/>
      <c r="F218" s="1125"/>
      <c r="G218" s="1126"/>
      <c r="J218" s="95"/>
      <c r="K218" s="19"/>
      <c r="L218" s="736" t="str">
        <f t="array" ref="L218">IF(SUM(ABS(M218:Y218))&gt;0,IF(OR($M$8:$Y$8=M218:Y218),"Hide","Show"),"")</f>
        <v/>
      </c>
    </row>
    <row r="219" spans="1:12" ht="16" thickBot="1" x14ac:dyDescent="0.45">
      <c r="B219" s="299"/>
      <c r="C219" s="286"/>
      <c r="D219" s="286"/>
      <c r="E219" s="286"/>
      <c r="F219" s="286"/>
      <c r="G219" s="287"/>
      <c r="K219" s="18"/>
      <c r="L219" s="736" t="str">
        <f t="array" ref="L219">IF(SUM(ABS(M219:Y219))&gt;0,IF(OR($M$8:$Y$8=M219:Y219),"Hide","Show"),"")</f>
        <v/>
      </c>
    </row>
    <row r="220" spans="1:12" ht="16" thickBot="1" x14ac:dyDescent="0.45">
      <c r="B220" s="268"/>
      <c r="C220" s="1127" t="s">
        <v>51</v>
      </c>
      <c r="D220" s="1128"/>
      <c r="E220" s="1128"/>
      <c r="F220" s="1129"/>
      <c r="G220" s="288"/>
      <c r="K220" s="18"/>
      <c r="L220" s="736" t="str">
        <f t="array" ref="L220">IF(SUM(ABS(M220:Y220))&gt;0,IF(OR($M$8:$Y$8=M220:Y220),"Hide","Show"),"")</f>
        <v/>
      </c>
    </row>
    <row r="221" spans="1:12" x14ac:dyDescent="0.4">
      <c r="B221" s="263"/>
      <c r="C221" s="267"/>
      <c r="D221" s="1165" t="s">
        <v>45</v>
      </c>
      <c r="E221" s="1166"/>
      <c r="F221" s="1167"/>
      <c r="G221" s="288"/>
      <c r="I221" s="118"/>
      <c r="J221" s="134"/>
      <c r="K221" s="18"/>
      <c r="L221" s="736" t="str">
        <f t="array" ref="L221">IF(SUM(ABS(M221:Y221))&gt;0,IF(OR($M$8:$Y$8=M221:Y221),"Hide","Show"),"")</f>
        <v/>
      </c>
    </row>
    <row r="222" spans="1:12" x14ac:dyDescent="0.4">
      <c r="B222" s="268"/>
      <c r="C222" s="263"/>
      <c r="D222" s="269" t="s">
        <v>52</v>
      </c>
      <c r="E222" s="269" t="s">
        <v>53</v>
      </c>
      <c r="F222" s="270" t="s">
        <v>54</v>
      </c>
      <c r="G222" s="288"/>
      <c r="I222" s="118"/>
      <c r="J222" s="134"/>
      <c r="K222" s="18"/>
      <c r="L222" s="736" t="str">
        <f t="array" ref="L222">IF(SUM(ABS(M222:Y222))&gt;0,IF(OR($M$8:$Y$8=M222:Y222),"Hide","Show"),"")</f>
        <v/>
      </c>
    </row>
    <row r="223" spans="1:12" x14ac:dyDescent="0.4">
      <c r="B223" s="263"/>
      <c r="C223" s="264" t="s">
        <v>344</v>
      </c>
      <c r="D223" s="295"/>
      <c r="E223" s="295"/>
      <c r="F223" s="296"/>
      <c r="G223" s="288"/>
      <c r="I223" s="120"/>
      <c r="J223" s="135"/>
      <c r="K223" s="18"/>
      <c r="L223" s="736" t="str">
        <f t="array" ref="L223">IF(SUM(ABS(M223:Y223))&gt;0,IF(OR($M$8:$Y$8=M223:Y223),"Hide","Show"),"")</f>
        <v/>
      </c>
    </row>
    <row r="224" spans="1:12" x14ac:dyDescent="0.4">
      <c r="B224" s="263"/>
      <c r="C224" s="264" t="s">
        <v>345</v>
      </c>
      <c r="D224" s="295"/>
      <c r="E224" s="295"/>
      <c r="F224" s="296"/>
      <c r="G224" s="288"/>
      <c r="I224" s="120"/>
      <c r="J224" s="135"/>
      <c r="K224" s="18"/>
      <c r="L224" s="736" t="str">
        <f t="array" ref="L224">IF(SUM(ABS(M224:Y224))&gt;0,IF(OR($M$8:$Y$8=M224:Y224),"Hide","Show"),"")</f>
        <v/>
      </c>
    </row>
    <row r="225" spans="2:12" x14ac:dyDescent="0.4">
      <c r="B225" s="263"/>
      <c r="C225" s="274" t="s">
        <v>55</v>
      </c>
      <c r="D225" s="295"/>
      <c r="E225" s="295"/>
      <c r="F225" s="296"/>
      <c r="G225" s="288"/>
      <c r="I225" s="120"/>
      <c r="J225" s="135"/>
      <c r="K225" s="18"/>
      <c r="L225" s="736" t="str">
        <f t="array" ref="L225">IF(SUM(ABS(M225:Y225))&gt;0,IF(OR($M$8:$Y$8=M225:Y225),"Hide","Show"),"")</f>
        <v/>
      </c>
    </row>
    <row r="226" spans="2:12" x14ac:dyDescent="0.4">
      <c r="B226" s="263"/>
      <c r="C226" s="274" t="s">
        <v>56</v>
      </c>
      <c r="D226" s="295"/>
      <c r="E226" s="295"/>
      <c r="F226" s="296"/>
      <c r="G226" s="288"/>
      <c r="I226" s="120"/>
      <c r="J226" s="135"/>
      <c r="K226" s="18"/>
      <c r="L226" s="736" t="str">
        <f t="array" ref="L226">IF(SUM(ABS(M226:Y226))&gt;0,IF(OR($M$8:$Y$8=M226:Y226),"Hide","Show"),"")</f>
        <v/>
      </c>
    </row>
    <row r="227" spans="2:12" x14ac:dyDescent="0.4">
      <c r="B227" s="263"/>
      <c r="C227" s="264" t="s">
        <v>346</v>
      </c>
      <c r="D227" s="295"/>
      <c r="E227" s="258"/>
      <c r="F227" s="259"/>
      <c r="G227" s="288"/>
      <c r="I227" s="120"/>
      <c r="J227" s="135"/>
      <c r="K227" s="18"/>
      <c r="L227" s="736" t="str">
        <f t="array" ref="L227">IF(SUM(ABS(M227:Y227))&gt;0,IF(OR($M$8:$Y$8=M227:Y227),"Hide","Show"),"")</f>
        <v/>
      </c>
    </row>
    <row r="228" spans="2:12" x14ac:dyDescent="0.4">
      <c r="B228" s="263"/>
      <c r="C228" s="907" t="s">
        <v>728</v>
      </c>
      <c r="D228" s="908"/>
      <c r="E228" s="258"/>
      <c r="F228" s="259"/>
      <c r="G228" s="288"/>
      <c r="I228" s="120"/>
      <c r="J228" s="135"/>
      <c r="K228" s="18"/>
      <c r="L228" s="736"/>
    </row>
    <row r="229" spans="2:12" ht="16" thickBot="1" x14ac:dyDescent="0.45">
      <c r="B229" s="263"/>
      <c r="C229" s="266" t="s">
        <v>352</v>
      </c>
      <c r="D229" s="292"/>
      <c r="E229" s="261"/>
      <c r="F229" s="262"/>
      <c r="G229" s="288"/>
      <c r="I229" s="120"/>
      <c r="J229" s="135"/>
      <c r="K229" s="18"/>
      <c r="L229" s="736" t="str">
        <f t="array" ref="L229">IF(SUM(ABS(M229:Y229))&gt;0,IF(OR($M$8:$Y$8=M229:Y229),"Hide","Show"),"")</f>
        <v/>
      </c>
    </row>
    <row r="230" spans="2:12" ht="16" thickBot="1" x14ac:dyDescent="0.45">
      <c r="B230" s="263"/>
      <c r="C230" s="279"/>
      <c r="D230" s="258"/>
      <c r="E230" s="258"/>
      <c r="F230" s="258"/>
      <c r="G230" s="293"/>
      <c r="I230" s="120"/>
      <c r="J230" s="135"/>
      <c r="K230" s="18"/>
      <c r="L230" s="736" t="str">
        <f t="array" ref="L230">IF(SUM(ABS(M230:Y230))&gt;0,IF(OR($M$8:$Y$8=M230:Y230),"Hide","Show"),"")</f>
        <v/>
      </c>
    </row>
    <row r="231" spans="2:12" ht="16" thickBot="1" x14ac:dyDescent="0.45">
      <c r="B231" s="263"/>
      <c r="C231" s="1127" t="s">
        <v>57</v>
      </c>
      <c r="D231" s="1128"/>
      <c r="E231" s="1128"/>
      <c r="F231" s="1129"/>
      <c r="G231" s="288"/>
      <c r="I231" s="120"/>
      <c r="J231" s="135"/>
      <c r="K231" s="18"/>
      <c r="L231" s="736" t="str">
        <f t="array" ref="L231">IF(SUM(ABS(M231:Y231))&gt;0,IF(OR($M$8:$Y$8=M231:Y231),"Hide","Show"),"")</f>
        <v/>
      </c>
    </row>
    <row r="232" spans="2:12" x14ac:dyDescent="0.4">
      <c r="B232" s="263"/>
      <c r="C232" s="294"/>
      <c r="D232" s="1165" t="s">
        <v>45</v>
      </c>
      <c r="E232" s="1166"/>
      <c r="F232" s="1167"/>
      <c r="G232" s="288"/>
      <c r="I232" s="120"/>
      <c r="J232" s="135"/>
      <c r="K232" s="18"/>
      <c r="L232" s="736" t="str">
        <f t="array" ref="L232">IF(SUM(ABS(M232:Y232))&gt;0,IF(OR($M$8:$Y$8=M232:Y232),"Hide","Show"),"")</f>
        <v/>
      </c>
    </row>
    <row r="233" spans="2:12" x14ac:dyDescent="0.4">
      <c r="B233" s="268"/>
      <c r="C233" s="280"/>
      <c r="D233" s="269" t="s">
        <v>52</v>
      </c>
      <c r="E233" s="269" t="s">
        <v>53</v>
      </c>
      <c r="F233" s="270" t="s">
        <v>54</v>
      </c>
      <c r="G233" s="288"/>
      <c r="I233" s="120"/>
      <c r="J233" s="135"/>
      <c r="K233" s="18"/>
      <c r="L233" s="736" t="str">
        <f t="array" ref="L233">IF(SUM(ABS(M233:Y233))&gt;0,IF(OR($M$8:$Y$8=M233:Y233),"Hide","Show"),"")</f>
        <v/>
      </c>
    </row>
    <row r="234" spans="2:12" x14ac:dyDescent="0.4">
      <c r="B234" s="263"/>
      <c r="C234" s="274" t="s">
        <v>58</v>
      </c>
      <c r="D234" s="295"/>
      <c r="E234" s="295"/>
      <c r="F234" s="296"/>
      <c r="G234" s="288"/>
      <c r="I234" s="120"/>
      <c r="J234" s="135"/>
      <c r="K234" s="18"/>
      <c r="L234" s="736" t="str">
        <f t="array" ref="L234">IF(SUM(ABS(M234:Y234))&gt;0,IF(OR($M$8:$Y$8=M234:Y234),"Hide","Show"),"")</f>
        <v/>
      </c>
    </row>
    <row r="235" spans="2:12" x14ac:dyDescent="0.4">
      <c r="B235" s="263"/>
      <c r="C235" s="274" t="s">
        <v>468</v>
      </c>
      <c r="D235" s="295"/>
      <c r="E235" s="295"/>
      <c r="F235" s="296"/>
      <c r="G235" s="288"/>
      <c r="I235" s="120"/>
      <c r="J235" s="135"/>
      <c r="K235" s="18"/>
      <c r="L235" s="736" t="str">
        <f t="array" ref="L235">IF(SUM(ABS(M235:Y235))&gt;0,IF(OR($M$8:$Y$8=M235:Y235),"Hide","Show"),"")</f>
        <v/>
      </c>
    </row>
    <row r="236" spans="2:12" x14ac:dyDescent="0.4">
      <c r="B236" s="263"/>
      <c r="C236" s="274" t="s">
        <v>469</v>
      </c>
      <c r="D236" s="295"/>
      <c r="E236" s="295"/>
      <c r="F236" s="296"/>
      <c r="G236" s="288"/>
      <c r="I236" s="120"/>
      <c r="J236" s="135"/>
      <c r="K236" s="18"/>
      <c r="L236" s="736" t="str">
        <f t="array" ref="L236">IF(SUM(ABS(M236:Y236))&gt;0,IF(OR($M$8:$Y$8=M236:Y236),"Hide","Show"),"")</f>
        <v/>
      </c>
    </row>
    <row r="237" spans="2:12" x14ac:dyDescent="0.4">
      <c r="B237" s="263"/>
      <c r="C237" s="274" t="s">
        <v>337</v>
      </c>
      <c r="D237" s="295"/>
      <c r="E237" s="295"/>
      <c r="F237" s="296"/>
      <c r="G237" s="288"/>
      <c r="I237" s="120"/>
      <c r="J237" s="135"/>
      <c r="K237" s="18"/>
      <c r="L237" s="736" t="str">
        <f t="array" ref="L237">IF(SUM(ABS(M237:Y237))&gt;0,IF(OR($M$8:$Y$8=M237:Y237),"Hide","Show"),"")</f>
        <v/>
      </c>
    </row>
    <row r="238" spans="2:12" ht="16" thickBot="1" x14ac:dyDescent="0.45">
      <c r="B238" s="263"/>
      <c r="C238" s="266" t="s">
        <v>339</v>
      </c>
      <c r="D238" s="292"/>
      <c r="E238" s="292"/>
      <c r="F238" s="297"/>
      <c r="G238" s="288"/>
      <c r="I238" s="120"/>
      <c r="J238" s="135"/>
      <c r="K238" s="18"/>
      <c r="L238" s="736" t="str">
        <f t="array" ref="L238">IF(SUM(ABS(M238:Y238))&gt;0,IF(OR($M$8:$Y$8=M238:Y238),"Hide","Show"),"")</f>
        <v/>
      </c>
    </row>
    <row r="239" spans="2:12" ht="16" thickBot="1" x14ac:dyDescent="0.45">
      <c r="B239" s="263"/>
      <c r="C239" s="258"/>
      <c r="D239" s="258"/>
      <c r="E239" s="258"/>
      <c r="F239" s="258"/>
      <c r="G239" s="293"/>
      <c r="I239" s="120"/>
      <c r="J239" s="135"/>
      <c r="K239" s="18"/>
      <c r="L239" s="736" t="str">
        <f t="array" ref="L239">IF(SUM(ABS(M239:Y239))&gt;0,IF(OR($M$8:$Y$8=M239:Y239),"Hide","Show"),"")</f>
        <v/>
      </c>
    </row>
    <row r="240" spans="2:12" ht="16" thickBot="1" x14ac:dyDescent="0.45">
      <c r="B240" s="263"/>
      <c r="C240" s="1127" t="s">
        <v>59</v>
      </c>
      <c r="D240" s="1128"/>
      <c r="E240" s="1128"/>
      <c r="F240" s="1129"/>
      <c r="G240" s="288"/>
      <c r="I240" s="120"/>
      <c r="J240" s="135"/>
      <c r="K240" s="18"/>
      <c r="L240" s="736" t="str">
        <f t="array" ref="L240">IF(SUM(ABS(M240:Y240))&gt;0,IF(OR($M$8:$Y$8=M240:Y240),"Hide","Show"),"")</f>
        <v/>
      </c>
    </row>
    <row r="241" spans="2:12" x14ac:dyDescent="0.4">
      <c r="B241" s="263"/>
      <c r="C241" s="267"/>
      <c r="D241" s="1165" t="s">
        <v>45</v>
      </c>
      <c r="E241" s="1166"/>
      <c r="F241" s="1167"/>
      <c r="G241" s="288"/>
      <c r="I241" s="120"/>
      <c r="J241" s="135"/>
      <c r="K241" s="18"/>
      <c r="L241" s="736" t="str">
        <f t="array" ref="L241">IF(SUM(ABS(M241:Y241))&gt;0,IF(OR($M$8:$Y$8=M241:Y241),"Hide","Show"),"")</f>
        <v/>
      </c>
    </row>
    <row r="242" spans="2:12" x14ac:dyDescent="0.4">
      <c r="B242" s="268"/>
      <c r="C242" s="263"/>
      <c r="D242" s="269" t="s">
        <v>52</v>
      </c>
      <c r="E242" s="269" t="s">
        <v>53</v>
      </c>
      <c r="F242" s="270" t="s">
        <v>54</v>
      </c>
      <c r="G242" s="288"/>
      <c r="I242" s="120"/>
      <c r="J242" s="135"/>
      <c r="K242" s="18"/>
      <c r="L242" s="736" t="str">
        <f t="array" ref="L242">IF(SUM(ABS(M242:Y242))&gt;0,IF(OR($M$8:$Y$8=M242:Y242),"Hide","Show"),"")</f>
        <v/>
      </c>
    </row>
    <row r="243" spans="2:12" x14ac:dyDescent="0.4">
      <c r="B243" s="263"/>
      <c r="C243" s="274" t="s">
        <v>60</v>
      </c>
      <c r="D243" s="295"/>
      <c r="E243" s="295"/>
      <c r="F243" s="296"/>
      <c r="G243" s="288"/>
      <c r="I243" s="120"/>
      <c r="J243" s="135"/>
      <c r="K243" s="18"/>
      <c r="L243" s="736" t="str">
        <f t="array" ref="L243">IF(SUM(ABS(M243:Y243))&gt;0,IF(OR($M$8:$Y$8=M243:Y243),"Hide","Show"),"")</f>
        <v/>
      </c>
    </row>
    <row r="244" spans="2:12" x14ac:dyDescent="0.4">
      <c r="B244" s="263"/>
      <c r="C244" s="274" t="s">
        <v>61</v>
      </c>
      <c r="D244" s="295"/>
      <c r="E244" s="295"/>
      <c r="F244" s="296"/>
      <c r="G244" s="288"/>
      <c r="I244" s="120"/>
      <c r="J244" s="135"/>
      <c r="K244" s="18"/>
      <c r="L244" s="736" t="str">
        <f t="array" ref="L244">IF(SUM(ABS(M244:Y244))&gt;0,IF(OR($M$8:$Y$8=M244:Y244),"Hide","Show"),"")</f>
        <v/>
      </c>
    </row>
    <row r="245" spans="2:12" x14ac:dyDescent="0.4">
      <c r="B245" s="263"/>
      <c r="C245" s="274" t="s">
        <v>62</v>
      </c>
      <c r="D245" s="295"/>
      <c r="E245" s="295"/>
      <c r="F245" s="296"/>
      <c r="G245" s="288"/>
      <c r="I245" s="120"/>
      <c r="J245" s="135"/>
      <c r="K245" s="18"/>
      <c r="L245" s="736" t="str">
        <f t="array" ref="L245">IF(SUM(ABS(M245:Y245))&gt;0,IF(OR($M$8:$Y$8=M245:Y245),"Hide","Show"),"")</f>
        <v/>
      </c>
    </row>
    <row r="246" spans="2:12" x14ac:dyDescent="0.4">
      <c r="B246" s="263"/>
      <c r="C246" s="274" t="s">
        <v>63</v>
      </c>
      <c r="D246" s="295"/>
      <c r="E246" s="295"/>
      <c r="F246" s="296"/>
      <c r="G246" s="288"/>
      <c r="I246" s="120"/>
      <c r="J246" s="135"/>
      <c r="K246" s="18"/>
      <c r="L246" s="736" t="str">
        <f t="array" ref="L246">IF(SUM(ABS(M246:Y246))&gt;0,IF(OR($M$8:$Y$8=M246:Y246),"Hide","Show"),"")</f>
        <v/>
      </c>
    </row>
    <row r="247" spans="2:12" x14ac:dyDescent="0.4">
      <c r="B247" s="263"/>
      <c r="C247" s="274" t="s">
        <v>64</v>
      </c>
      <c r="D247" s="295"/>
      <c r="E247" s="295"/>
      <c r="F247" s="296"/>
      <c r="G247" s="288"/>
      <c r="I247" s="120"/>
      <c r="J247" s="135"/>
      <c r="K247" s="18"/>
      <c r="L247" s="736" t="str">
        <f t="array" ref="L247">IF(SUM(ABS(M247:Y247))&gt;0,IF(OR($M$8:$Y$8=M247:Y247),"Hide","Show"),"")</f>
        <v/>
      </c>
    </row>
    <row r="248" spans="2:12" x14ac:dyDescent="0.4">
      <c r="B248" s="263"/>
      <c r="C248" s="274" t="s">
        <v>65</v>
      </c>
      <c r="D248" s="295"/>
      <c r="E248" s="295"/>
      <c r="F248" s="296"/>
      <c r="G248" s="288"/>
      <c r="I248" s="120"/>
      <c r="J248" s="135"/>
      <c r="K248" s="18"/>
      <c r="L248" s="736" t="str">
        <f t="array" ref="L248">IF(SUM(ABS(M248:Y248))&gt;0,IF(OR($M$8:$Y$8=M248:Y248),"Hide","Show"),"")</f>
        <v/>
      </c>
    </row>
    <row r="249" spans="2:12" x14ac:dyDescent="0.4">
      <c r="B249" s="263"/>
      <c r="C249" s="274" t="s">
        <v>66</v>
      </c>
      <c r="D249" s="295"/>
      <c r="E249" s="295"/>
      <c r="F249" s="296"/>
      <c r="G249" s="288"/>
      <c r="I249" s="120"/>
      <c r="J249" s="135"/>
      <c r="K249" s="18"/>
      <c r="L249" s="736" t="str">
        <f t="array" ref="L249">IF(SUM(ABS(M249:Y249))&gt;0,IF(OR($M$8:$Y$8=M249:Y249),"Hide","Show"),"")</f>
        <v/>
      </c>
    </row>
    <row r="250" spans="2:12" x14ac:dyDescent="0.4">
      <c r="B250" s="263"/>
      <c r="C250" s="274" t="s">
        <v>67</v>
      </c>
      <c r="D250" s="295"/>
      <c r="E250" s="295"/>
      <c r="F250" s="296"/>
      <c r="G250" s="288"/>
      <c r="I250" s="120"/>
      <c r="J250" s="135"/>
      <c r="K250" s="18"/>
      <c r="L250" s="736" t="str">
        <f t="array" ref="L250">IF(SUM(ABS(M250:Y250))&gt;0,IF(OR($M$8:$Y$8=M250:Y250),"Hide","Show"),"")</f>
        <v/>
      </c>
    </row>
    <row r="251" spans="2:12" x14ac:dyDescent="0.4">
      <c r="B251" s="263"/>
      <c r="C251" s="274" t="s">
        <v>68</v>
      </c>
      <c r="D251" s="295"/>
      <c r="E251" s="295"/>
      <c r="F251" s="296"/>
      <c r="G251" s="288"/>
      <c r="I251" s="120"/>
      <c r="J251" s="135"/>
      <c r="K251" s="18"/>
      <c r="L251" s="736" t="str">
        <f t="array" ref="L251">IF(SUM(ABS(M251:Y251))&gt;0,IF(OR($M$8:$Y$8=M251:Y251),"Hide","Show"),"")</f>
        <v/>
      </c>
    </row>
    <row r="252" spans="2:12" x14ac:dyDescent="0.4">
      <c r="B252" s="263"/>
      <c r="C252" s="274" t="s">
        <v>69</v>
      </c>
      <c r="D252" s="295"/>
      <c r="E252" s="295"/>
      <c r="F252" s="296"/>
      <c r="G252" s="288"/>
      <c r="I252" s="120"/>
      <c r="J252" s="135"/>
      <c r="K252" s="18"/>
      <c r="L252" s="736" t="str">
        <f t="array" ref="L252">IF(SUM(ABS(M252:Y252))&gt;0,IF(OR($M$8:$Y$8=M252:Y252),"Hide","Show"),"")</f>
        <v/>
      </c>
    </row>
    <row r="253" spans="2:12" ht="16" thickBot="1" x14ac:dyDescent="0.45">
      <c r="B253" s="263"/>
      <c r="C253" s="275" t="s">
        <v>70</v>
      </c>
      <c r="D253" s="292"/>
      <c r="E253" s="292"/>
      <c r="F253" s="297"/>
      <c r="G253" s="288"/>
      <c r="I253" s="120"/>
      <c r="J253" s="135"/>
      <c r="K253" s="18"/>
      <c r="L253" s="736" t="str">
        <f t="array" ref="L253">IF(SUM(ABS(M253:Y253))&gt;0,IF(OR($M$8:$Y$8=M253:Y253),"Hide","Show"),"")</f>
        <v/>
      </c>
    </row>
    <row r="254" spans="2:12" ht="16" thickBot="1" x14ac:dyDescent="0.45">
      <c r="B254" s="263"/>
      <c r="C254" s="258"/>
      <c r="D254" s="258"/>
      <c r="E254" s="258"/>
      <c r="F254" s="258"/>
      <c r="G254" s="293"/>
      <c r="I254" s="120"/>
      <c r="J254" s="135"/>
      <c r="K254" s="18"/>
      <c r="L254" s="736" t="str">
        <f t="array" ref="L254">IF(SUM(ABS(M254:Y254))&gt;0,IF(OR($M$8:$Y$8=M254:Y254),"Hide","Show"),"")</f>
        <v/>
      </c>
    </row>
    <row r="255" spans="2:12" ht="16" thickBot="1" x14ac:dyDescent="0.45">
      <c r="B255" s="263"/>
      <c r="C255" s="1127" t="s">
        <v>71</v>
      </c>
      <c r="D255" s="1128"/>
      <c r="E255" s="1128"/>
      <c r="F255" s="1129"/>
      <c r="G255" s="288"/>
      <c r="I255" s="120"/>
      <c r="J255" s="135"/>
      <c r="K255" s="18"/>
      <c r="L255" s="736" t="str">
        <f t="array" ref="L255">IF(SUM(ABS(M255:Y255))&gt;0,IF(OR($M$8:$Y$8=M255:Y255),"Hide","Show"),"")</f>
        <v/>
      </c>
    </row>
    <row r="256" spans="2:12" x14ac:dyDescent="0.4">
      <c r="B256" s="263"/>
      <c r="C256" s="267"/>
      <c r="D256" s="1165" t="s">
        <v>45</v>
      </c>
      <c r="E256" s="1166"/>
      <c r="F256" s="1167"/>
      <c r="G256" s="288"/>
      <c r="I256" s="120"/>
      <c r="J256" s="135"/>
      <c r="K256" s="18"/>
      <c r="L256" s="736" t="str">
        <f t="array" ref="L256">IF(SUM(ABS(M256:Y256))&gt;0,IF(OR($M$8:$Y$8=M256:Y256),"Hide","Show"),"")</f>
        <v/>
      </c>
    </row>
    <row r="257" spans="2:12" x14ac:dyDescent="0.4">
      <c r="B257" s="268"/>
      <c r="C257" s="263"/>
      <c r="D257" s="269" t="s">
        <v>52</v>
      </c>
      <c r="E257" s="269" t="s">
        <v>53</v>
      </c>
      <c r="F257" s="270" t="s">
        <v>54</v>
      </c>
      <c r="G257" s="288"/>
      <c r="I257" s="120"/>
      <c r="J257" s="135"/>
      <c r="K257" s="18"/>
      <c r="L257" s="736" t="str">
        <f t="array" ref="L257">IF(SUM(ABS(M257:Y257))&gt;0,IF(OR($M$8:$Y$8=M257:Y257),"Hide","Show"),"")</f>
        <v/>
      </c>
    </row>
    <row r="258" spans="2:12" x14ac:dyDescent="0.4">
      <c r="B258" s="263"/>
      <c r="C258" s="274" t="s">
        <v>72</v>
      </c>
      <c r="D258" s="295"/>
      <c r="E258" s="295"/>
      <c r="F258" s="296"/>
      <c r="G258" s="288"/>
      <c r="I258" s="120"/>
      <c r="J258" s="135"/>
      <c r="K258" s="18"/>
      <c r="L258" s="736" t="str">
        <f t="array" ref="L258">IF(SUM(ABS(M258:Y258))&gt;0,IF(OR($M$8:$Y$8=M258:Y258),"Hide","Show"),"")</f>
        <v/>
      </c>
    </row>
    <row r="259" spans="2:12" x14ac:dyDescent="0.4">
      <c r="B259" s="263"/>
      <c r="C259" s="274" t="s">
        <v>73</v>
      </c>
      <c r="D259" s="295"/>
      <c r="E259" s="295"/>
      <c r="F259" s="296"/>
      <c r="G259" s="288"/>
      <c r="I259" s="120"/>
      <c r="J259" s="135"/>
      <c r="K259" s="18"/>
      <c r="L259" s="736" t="str">
        <f t="array" ref="L259">IF(SUM(ABS(M259:Y259))&gt;0,IF(OR($M$8:$Y$8=M259:Y259),"Hide","Show"),"")</f>
        <v/>
      </c>
    </row>
    <row r="260" spans="2:12" x14ac:dyDescent="0.4">
      <c r="B260" s="263"/>
      <c r="C260" s="274" t="s">
        <v>74</v>
      </c>
      <c r="D260" s="295"/>
      <c r="E260" s="295"/>
      <c r="F260" s="296"/>
      <c r="G260" s="288"/>
      <c r="I260" s="120"/>
      <c r="J260" s="135"/>
      <c r="K260" s="18"/>
      <c r="L260" s="736" t="str">
        <f t="array" ref="L260">IF(SUM(ABS(M260:Y260))&gt;0,IF(OR($M$8:$Y$8=M260:Y260),"Hide","Show"),"")</f>
        <v/>
      </c>
    </row>
    <row r="261" spans="2:12" x14ac:dyDescent="0.4">
      <c r="B261" s="263"/>
      <c r="C261" s="274" t="s">
        <v>75</v>
      </c>
      <c r="D261" s="295"/>
      <c r="E261" s="295"/>
      <c r="F261" s="296"/>
      <c r="G261" s="288"/>
      <c r="I261" s="120"/>
      <c r="J261" s="135"/>
      <c r="K261" s="18"/>
      <c r="L261" s="736" t="str">
        <f t="array" ref="L261">IF(SUM(ABS(M261:Y261))&gt;0,IF(OR($M$8:$Y$8=M261:Y261),"Hide","Show"),"")</f>
        <v/>
      </c>
    </row>
    <row r="262" spans="2:12" ht="16" thickBot="1" x14ac:dyDescent="0.45">
      <c r="B262" s="263"/>
      <c r="C262" s="272" t="s">
        <v>340</v>
      </c>
      <c r="D262" s="292"/>
      <c r="E262" s="292"/>
      <c r="F262" s="297"/>
      <c r="G262" s="288"/>
      <c r="I262" s="120"/>
      <c r="J262" s="135"/>
      <c r="K262" s="18"/>
      <c r="L262" s="736" t="str">
        <f t="array" ref="L262">IF(SUM(ABS(M262:Y262))&gt;0,IF(OR($M$8:$Y$8=M262:Y262),"Hide","Show"),"")</f>
        <v/>
      </c>
    </row>
    <row r="263" spans="2:12" ht="16" thickBot="1" x14ac:dyDescent="0.45">
      <c r="B263" s="263"/>
      <c r="C263" s="258"/>
      <c r="D263" s="258"/>
      <c r="E263" s="258"/>
      <c r="F263" s="258"/>
      <c r="G263" s="293"/>
      <c r="I263" s="120"/>
      <c r="J263" s="135"/>
      <c r="K263" s="18"/>
      <c r="L263" s="736" t="str">
        <f t="array" ref="L263">IF(SUM(ABS(M263:Y263))&gt;0,IF(OR($M$8:$Y$8=M263:Y263),"Hide","Show"),"")</f>
        <v/>
      </c>
    </row>
    <row r="264" spans="2:12" ht="16" thickBot="1" x14ac:dyDescent="0.45">
      <c r="B264" s="263"/>
      <c r="C264" s="1127" t="s">
        <v>76</v>
      </c>
      <c r="D264" s="1128"/>
      <c r="E264" s="1128"/>
      <c r="F264" s="1129"/>
      <c r="G264" s="288"/>
      <c r="I264" s="120"/>
      <c r="J264" s="135"/>
      <c r="K264" s="18"/>
      <c r="L264" s="736" t="str">
        <f t="array" ref="L264">IF(SUM(ABS(M264:Y264))&gt;0,IF(OR($M$8:$Y$8=M264:Y264),"Hide","Show"),"")</f>
        <v/>
      </c>
    </row>
    <row r="265" spans="2:12" x14ac:dyDescent="0.4">
      <c r="B265" s="263"/>
      <c r="C265" s="267"/>
      <c r="D265" s="1165" t="s">
        <v>45</v>
      </c>
      <c r="E265" s="1166"/>
      <c r="F265" s="1167"/>
      <c r="G265" s="288"/>
      <c r="I265" s="120"/>
      <c r="J265" s="135"/>
      <c r="K265" s="18"/>
      <c r="L265" s="736" t="str">
        <f t="array" ref="L265">IF(SUM(ABS(M265:Y265))&gt;0,IF(OR($M$8:$Y$8=M265:Y265),"Hide","Show"),"")</f>
        <v/>
      </c>
    </row>
    <row r="266" spans="2:12" x14ac:dyDescent="0.4">
      <c r="B266" s="273"/>
      <c r="C266" s="263"/>
      <c r="D266" s="269" t="s">
        <v>52</v>
      </c>
      <c r="E266" s="269" t="s">
        <v>53</v>
      </c>
      <c r="F266" s="270" t="s">
        <v>54</v>
      </c>
      <c r="G266" s="288"/>
      <c r="I266" s="120"/>
      <c r="J266" s="135"/>
      <c r="K266" s="18"/>
      <c r="L266" s="736" t="str">
        <f t="array" ref="L266">IF(SUM(ABS(M266:Y266))&gt;0,IF(OR($M$8:$Y$8=M266:Y266),"Hide","Show"),"")</f>
        <v/>
      </c>
    </row>
    <row r="267" spans="2:12" x14ac:dyDescent="0.4">
      <c r="B267" s="263"/>
      <c r="C267" s="274" t="s">
        <v>77</v>
      </c>
      <c r="D267" s="295"/>
      <c r="E267" s="295"/>
      <c r="F267" s="296"/>
      <c r="G267" s="288"/>
      <c r="I267" s="120"/>
      <c r="J267" s="135"/>
      <c r="K267" s="18"/>
      <c r="L267" s="736" t="str">
        <f t="array" ref="L267">IF(SUM(ABS(M267:Y267))&gt;0,IF(OR($M$8:$Y$8=M267:Y267),"Hide","Show"),"")</f>
        <v/>
      </c>
    </row>
    <row r="268" spans="2:12" x14ac:dyDescent="0.4">
      <c r="B268" s="263"/>
      <c r="C268" s="274" t="s">
        <v>78</v>
      </c>
      <c r="D268" s="295"/>
      <c r="E268" s="295"/>
      <c r="F268" s="296"/>
      <c r="G268" s="288"/>
      <c r="I268" s="120"/>
      <c r="J268" s="135"/>
      <c r="K268" s="18"/>
      <c r="L268" s="736" t="str">
        <f t="array" ref="L268">IF(SUM(ABS(M268:Y268))&gt;0,IF(OR($M$8:$Y$8=M268:Y268),"Hide","Show"),"")</f>
        <v/>
      </c>
    </row>
    <row r="269" spans="2:12" x14ac:dyDescent="0.4">
      <c r="B269" s="263"/>
      <c r="C269" s="274" t="s">
        <v>79</v>
      </c>
      <c r="D269" s="295"/>
      <c r="E269" s="295"/>
      <c r="F269" s="296"/>
      <c r="G269" s="288"/>
      <c r="I269" s="120"/>
      <c r="J269" s="135"/>
      <c r="K269" s="18"/>
      <c r="L269" s="736" t="str">
        <f t="array" ref="L269">IF(SUM(ABS(M269:Y269))&gt;0,IF(OR($M$8:$Y$8=M269:Y269),"Hide","Show"),"")</f>
        <v/>
      </c>
    </row>
    <row r="270" spans="2:12" x14ac:dyDescent="0.4">
      <c r="B270" s="263"/>
      <c r="C270" s="274" t="s">
        <v>80</v>
      </c>
      <c r="D270" s="295"/>
      <c r="E270" s="295"/>
      <c r="F270" s="296"/>
      <c r="G270" s="288"/>
      <c r="I270" s="120"/>
      <c r="J270" s="135"/>
      <c r="K270" s="18"/>
      <c r="L270" s="736" t="str">
        <f t="array" ref="L270">IF(SUM(ABS(M270:Y270))&gt;0,IF(OR($M$8:$Y$8=M270:Y270),"Hide","Show"),"")</f>
        <v/>
      </c>
    </row>
    <row r="271" spans="2:12" x14ac:dyDescent="0.4">
      <c r="B271" s="263"/>
      <c r="C271" s="274" t="s">
        <v>81</v>
      </c>
      <c r="D271" s="295"/>
      <c r="E271" s="295"/>
      <c r="F271" s="296"/>
      <c r="G271" s="288"/>
      <c r="I271" s="120"/>
      <c r="J271" s="135"/>
      <c r="K271" s="18"/>
      <c r="L271" s="736" t="str">
        <f t="array" ref="L271">IF(SUM(ABS(M271:Y271))&gt;0,IF(OR($M$8:$Y$8=M271:Y271),"Hide","Show"),"")</f>
        <v/>
      </c>
    </row>
    <row r="272" spans="2:12" x14ac:dyDescent="0.4">
      <c r="B272" s="263"/>
      <c r="C272" s="274" t="s">
        <v>82</v>
      </c>
      <c r="D272" s="295"/>
      <c r="E272" s="295"/>
      <c r="F272" s="296"/>
      <c r="G272" s="288"/>
      <c r="I272" s="120"/>
      <c r="J272" s="135"/>
      <c r="K272" s="18"/>
      <c r="L272" s="736" t="str">
        <f t="array" ref="L272">IF(SUM(ABS(M272:Y272))&gt;0,IF(OR($M$8:$Y$8=M272:Y272),"Hide","Show"),"")</f>
        <v/>
      </c>
    </row>
    <row r="273" spans="1:12" x14ac:dyDescent="0.4">
      <c r="B273" s="263"/>
      <c r="C273" s="274" t="s">
        <v>83</v>
      </c>
      <c r="D273" s="295"/>
      <c r="E273" s="295"/>
      <c r="F273" s="296"/>
      <c r="G273" s="288"/>
      <c r="I273" s="120"/>
      <c r="J273" s="135"/>
      <c r="K273" s="18"/>
      <c r="L273" s="736" t="str">
        <f t="array" ref="L273">IF(SUM(ABS(M273:Y273))&gt;0,IF(OR($M$8:$Y$8=M273:Y273),"Hide","Show"),"")</f>
        <v/>
      </c>
    </row>
    <row r="274" spans="1:12" ht="16" thickBot="1" x14ac:dyDescent="0.45">
      <c r="B274" s="263"/>
      <c r="C274" s="275" t="s">
        <v>84</v>
      </c>
      <c r="D274" s="292"/>
      <c r="E274" s="292"/>
      <c r="F274" s="297"/>
      <c r="G274" s="288"/>
      <c r="I274" s="120"/>
      <c r="J274" s="135"/>
      <c r="K274" s="18"/>
      <c r="L274" s="736" t="str">
        <f t="array" ref="L274">IF(SUM(ABS(M274:Y274))&gt;0,IF(OR($M$8:$Y$8=M274:Y274),"Hide","Show"),"")</f>
        <v/>
      </c>
    </row>
    <row r="275" spans="1:12" ht="16" thickBot="1" x14ac:dyDescent="0.45">
      <c r="B275" s="263"/>
      <c r="C275" s="258"/>
      <c r="D275" s="258"/>
      <c r="E275" s="258"/>
      <c r="F275" s="258"/>
      <c r="G275" s="293"/>
      <c r="I275" s="120"/>
      <c r="J275" s="135"/>
      <c r="K275" s="18"/>
      <c r="L275" s="736" t="str">
        <f t="array" ref="L275">IF(SUM(ABS(M275:Y275))&gt;0,IF(OR($M$8:$Y$8=M275:Y275),"Hide","Show"),"")</f>
        <v/>
      </c>
    </row>
    <row r="276" spans="1:12" ht="16" thickBot="1" x14ac:dyDescent="0.45">
      <c r="B276" s="263"/>
      <c r="C276" s="1127" t="s">
        <v>85</v>
      </c>
      <c r="D276" s="1128"/>
      <c r="E276" s="1128"/>
      <c r="F276" s="1129"/>
      <c r="G276" s="288"/>
      <c r="I276" s="120"/>
      <c r="J276" s="135"/>
      <c r="K276" s="18"/>
      <c r="L276" s="736" t="str">
        <f t="array" ref="L276">IF(SUM(ABS(M276:Y276))&gt;0,IF(OR($M$8:$Y$8=M276:Y276),"Hide","Show"),"")</f>
        <v/>
      </c>
    </row>
    <row r="277" spans="1:12" x14ac:dyDescent="0.4">
      <c r="B277" s="268"/>
      <c r="C277" s="267"/>
      <c r="D277" s="1165" t="s">
        <v>45</v>
      </c>
      <c r="E277" s="1166"/>
      <c r="F277" s="1167"/>
      <c r="G277" s="293"/>
      <c r="I277" s="120"/>
      <c r="J277" s="135"/>
      <c r="K277" s="18"/>
      <c r="L277" s="736" t="str">
        <f t="array" ref="L277">IF(SUM(ABS(M277:Y277))&gt;0,IF(OR($M$8:$Y$8=M277:Y277),"Hide","Show"),"")</f>
        <v/>
      </c>
    </row>
    <row r="278" spans="1:12" x14ac:dyDescent="0.4">
      <c r="B278" s="263"/>
      <c r="C278" s="274" t="s">
        <v>86</v>
      </c>
      <c r="D278" s="1153"/>
      <c r="E278" s="1153"/>
      <c r="F278" s="1154"/>
      <c r="G278" s="293"/>
      <c r="I278" s="120"/>
      <c r="J278" s="135"/>
      <c r="K278" s="18"/>
      <c r="L278" s="736" t="str">
        <f t="array" ref="L278">IF(SUM(ABS(M278:Y278))&gt;0,IF(OR($M$8:$Y$8=M278:Y278),"Hide","Show"),"")</f>
        <v/>
      </c>
    </row>
    <row r="279" spans="1:12" x14ac:dyDescent="0.4">
      <c r="B279" s="263"/>
      <c r="C279" s="274" t="s">
        <v>253</v>
      </c>
      <c r="D279" s="1153"/>
      <c r="E279" s="1153"/>
      <c r="F279" s="1154"/>
      <c r="G279" s="293"/>
      <c r="I279" s="120"/>
      <c r="J279" s="135"/>
      <c r="K279" s="18"/>
      <c r="L279" s="736" t="str">
        <f t="array" ref="L279">IF(SUM(ABS(M279:Y279))&gt;0,IF(OR($M$8:$Y$8=M279:Y279),"Hide","Show"),"")</f>
        <v/>
      </c>
    </row>
    <row r="280" spans="1:12" x14ac:dyDescent="0.4">
      <c r="B280" s="263"/>
      <c r="C280" s="274" t="s">
        <v>87</v>
      </c>
      <c r="D280" s="1140" t="str">
        <f>IF(D278+D279=0,"",D278+D279)</f>
        <v/>
      </c>
      <c r="E280" s="1140"/>
      <c r="F280" s="1141"/>
      <c r="G280" s="293"/>
      <c r="I280" s="126"/>
      <c r="J280" s="136"/>
      <c r="K280" s="18"/>
      <c r="L280" s="736" t="str">
        <f t="array" ref="L280">IF(SUM(ABS(M280:Y280))&gt;0,IF(OR($M$8:$Y$8=M280:Y280),"Hide","Show"),"")</f>
        <v/>
      </c>
    </row>
    <row r="281" spans="1:12" x14ac:dyDescent="0.4">
      <c r="B281" s="263"/>
      <c r="C281" s="274" t="s">
        <v>88</v>
      </c>
      <c r="D281" s="1153"/>
      <c r="E281" s="1153"/>
      <c r="F281" s="1154"/>
      <c r="G281" s="293"/>
      <c r="I281" s="126"/>
      <c r="J281" s="136"/>
      <c r="K281" s="18"/>
      <c r="L281" s="736" t="str">
        <f t="array" ref="L281">IF(SUM(ABS(M281:Y281))&gt;0,IF(OR($M$8:$Y$8=M281:Y281),"Hide","Show"),"")</f>
        <v/>
      </c>
    </row>
    <row r="282" spans="1:12" x14ac:dyDescent="0.4">
      <c r="B282" s="263"/>
      <c r="C282" s="274" t="s">
        <v>89</v>
      </c>
      <c r="D282" s="1153"/>
      <c r="E282" s="1153"/>
      <c r="F282" s="1154"/>
      <c r="G282" s="293"/>
      <c r="I282" s="126"/>
      <c r="J282" s="136"/>
      <c r="K282" s="18"/>
      <c r="L282" s="736" t="str">
        <f t="array" ref="L282">IF(SUM(ABS(M282:Y282))&gt;0,IF(OR($M$8:$Y$8=M282:Y282),"Hide","Show"),"")</f>
        <v/>
      </c>
    </row>
    <row r="283" spans="1:12" x14ac:dyDescent="0.4">
      <c r="B283" s="263"/>
      <c r="C283" s="274" t="s">
        <v>253</v>
      </c>
      <c r="D283" s="1153"/>
      <c r="E283" s="1153"/>
      <c r="F283" s="1154"/>
      <c r="G283" s="293"/>
      <c r="I283" s="126"/>
      <c r="J283" s="136"/>
      <c r="K283" s="18"/>
      <c r="L283" s="736" t="str">
        <f t="array" ref="L283">IF(SUM(ABS(M283:Y283))&gt;0,IF(OR($M$8:$Y$8=M283:Y283),"Hide","Show"),"")</f>
        <v/>
      </c>
    </row>
    <row r="284" spans="1:12" ht="16" thickBot="1" x14ac:dyDescent="0.45">
      <c r="B284" s="263"/>
      <c r="C284" s="275" t="s">
        <v>87</v>
      </c>
      <c r="D284" s="1114" t="str">
        <f>IF(D282+D283=0,"",D282+D283)</f>
        <v/>
      </c>
      <c r="E284" s="1114"/>
      <c r="F284" s="1115"/>
      <c r="G284" s="293"/>
      <c r="I284" s="127"/>
      <c r="J284" s="135"/>
      <c r="K284" s="18"/>
      <c r="L284" s="736" t="str">
        <f t="array" ref="L284">IF(SUM(ABS(M284:Y284))&gt;0,IF(OR($M$8:$Y$8=M284:Y284),"Hide","Show"),"")</f>
        <v/>
      </c>
    </row>
    <row r="285" spans="1:12" ht="16" thickBot="1" x14ac:dyDescent="0.45">
      <c r="B285" s="276"/>
      <c r="C285" s="261"/>
      <c r="D285" s="359"/>
      <c r="E285" s="261"/>
      <c r="F285" s="261"/>
      <c r="G285" s="298"/>
      <c r="I285" s="127"/>
      <c r="J285" s="135"/>
      <c r="K285" s="18"/>
      <c r="L285" s="736" t="str">
        <f t="array" ref="L285">IF(SUM(ABS(M285:Y285))&gt;0,IF(OR($M$8:$Y$8=M285:Y285),"Hide","Show"),"")</f>
        <v/>
      </c>
    </row>
    <row r="286" spans="1:12" x14ac:dyDescent="0.4">
      <c r="B286" s="282"/>
      <c r="C286" s="282"/>
      <c r="D286" s="282"/>
      <c r="E286" s="282"/>
      <c r="F286" s="258"/>
      <c r="G286" s="301"/>
      <c r="K286" s="18"/>
      <c r="L286" s="736" t="str">
        <f t="array" ref="L286">IF(SUM(ABS(M286:Y286))&gt;0,IF(OR($M$8:$Y$8=M286:Y286),"Hide","Show"),"")</f>
        <v/>
      </c>
    </row>
    <row r="287" spans="1:12" x14ac:dyDescent="0.4">
      <c r="K287" s="18"/>
    </row>
    <row r="288" spans="1:12" s="17" customFormat="1" x14ac:dyDescent="0.4">
      <c r="A288" s="18"/>
      <c r="B288" s="18"/>
      <c r="C288" s="18"/>
      <c r="D288" s="18"/>
      <c r="E288" s="18"/>
      <c r="F288" s="18"/>
      <c r="G288" s="18"/>
      <c r="H288" s="18"/>
      <c r="I288" s="18"/>
      <c r="J288" s="18"/>
      <c r="K288" s="18"/>
    </row>
  </sheetData>
  <sheetProtection password="C1BE" sheet="1" objects="1" scenarios="1" selectLockedCells="1"/>
  <customSheetViews>
    <customSheetView guid="{2A4C6EB9-430A-44F2-86C8-15B50360FC3B}" scale="70" showGridLines="0">
      <selection activeCell="F2" sqref="F2"/>
      <pageMargins left="0.7" right="0.7" top="0.75" bottom="0.75" header="0.3" footer="0.3"/>
      <pageSetup orientation="portrait" horizontalDpi="200" verticalDpi="200" r:id="rId1"/>
    </customSheetView>
    <customSheetView guid="{B3BD5AF3-9A64-4EA7-AE1F-3CC326849B8F}" scale="70" showGridLines="0">
      <selection activeCell="K3" sqref="K3:K5"/>
      <pageMargins left="0.7" right="0.7" top="0.75" bottom="0.75" header="0.3" footer="0.3"/>
      <pageSetup orientation="portrait" horizontalDpi="200" verticalDpi="200" r:id="rId2"/>
    </customSheetView>
  </customSheetViews>
  <mergeCells count="71">
    <mergeCell ref="D280:F280"/>
    <mergeCell ref="D281:F281"/>
    <mergeCell ref="D282:F282"/>
    <mergeCell ref="D283:F283"/>
    <mergeCell ref="D284:F284"/>
    <mergeCell ref="D265:F265"/>
    <mergeCell ref="C276:F276"/>
    <mergeCell ref="D277:F277"/>
    <mergeCell ref="D278:F278"/>
    <mergeCell ref="D279:F279"/>
    <mergeCell ref="C240:F240"/>
    <mergeCell ref="D241:F241"/>
    <mergeCell ref="C255:F255"/>
    <mergeCell ref="D256:F256"/>
    <mergeCell ref="C264:F264"/>
    <mergeCell ref="C231:F231"/>
    <mergeCell ref="D232:F232"/>
    <mergeCell ref="D145:F145"/>
    <mergeCell ref="D146:F146"/>
    <mergeCell ref="D147:F147"/>
    <mergeCell ref="D174:F174"/>
    <mergeCell ref="D153:F153"/>
    <mergeCell ref="D165:F165"/>
    <mergeCell ref="D213:F213"/>
    <mergeCell ref="D189:F189"/>
    <mergeCell ref="D198:F198"/>
    <mergeCell ref="D210:F210"/>
    <mergeCell ref="D211:F211"/>
    <mergeCell ref="D212:F212"/>
    <mergeCell ref="B218:G218"/>
    <mergeCell ref="C220:F220"/>
    <mergeCell ref="C18:F18"/>
    <mergeCell ref="D78:F78"/>
    <mergeCell ref="D81:F81"/>
    <mergeCell ref="D80:F80"/>
    <mergeCell ref="D63:F63"/>
    <mergeCell ref="C74:F74"/>
    <mergeCell ref="D75:F75"/>
    <mergeCell ref="D76:F76"/>
    <mergeCell ref="D77:F77"/>
    <mergeCell ref="D79:F79"/>
    <mergeCell ref="C87:F87"/>
    <mergeCell ref="C98:F98"/>
    <mergeCell ref="C107:F107"/>
    <mergeCell ref="C122:F122"/>
    <mergeCell ref="D132:F132"/>
    <mergeCell ref="D123:F123"/>
    <mergeCell ref="D221:F221"/>
    <mergeCell ref="D144:F144"/>
    <mergeCell ref="C188:F188"/>
    <mergeCell ref="C197:F197"/>
    <mergeCell ref="C209:F209"/>
    <mergeCell ref="C152:F152"/>
    <mergeCell ref="C164:F164"/>
    <mergeCell ref="C173:F173"/>
    <mergeCell ref="C143:F143"/>
    <mergeCell ref="C131:F131"/>
    <mergeCell ref="D82:F82"/>
    <mergeCell ref="B2:C2"/>
    <mergeCell ref="C29:F29"/>
    <mergeCell ref="C38:F38"/>
    <mergeCell ref="E2:F2"/>
    <mergeCell ref="D19:F19"/>
    <mergeCell ref="D30:F30"/>
    <mergeCell ref="D39:F39"/>
    <mergeCell ref="D54:F54"/>
    <mergeCell ref="C53:F53"/>
    <mergeCell ref="C62:F62"/>
    <mergeCell ref="D88:F88"/>
    <mergeCell ref="D99:F99"/>
    <mergeCell ref="D108:F108"/>
  </mergeCells>
  <phoneticPr fontId="27" type="noConversion"/>
  <conditionalFormatting sqref="D21:F79">
    <cfRule type="expression" dxfId="66" priority="15" stopIfTrue="1">
      <formula>$F$5="-"</formula>
    </cfRule>
  </conditionalFormatting>
  <conditionalFormatting sqref="D90:F147">
    <cfRule type="expression" dxfId="65" priority="27" stopIfTrue="1">
      <formula>$F$6="-"</formula>
    </cfRule>
  </conditionalFormatting>
  <conditionalFormatting sqref="D155:F160 D163:F212 D161">
    <cfRule type="expression" dxfId="64" priority="35" stopIfTrue="1">
      <formula>$F$7="-"</formula>
    </cfRule>
  </conditionalFormatting>
  <conditionalFormatting sqref="D223:F284">
    <cfRule type="expression" dxfId="63" priority="6" stopIfTrue="1">
      <formula>OR($F$5="-",$H$14="No")</formula>
    </cfRule>
  </conditionalFormatting>
  <conditionalFormatting sqref="D80:F82">
    <cfRule type="expression" dxfId="62" priority="3" stopIfTrue="1">
      <formula>OR($F$5="-",$H$14="Yes")</formula>
    </cfRule>
  </conditionalFormatting>
  <conditionalFormatting sqref="D162 D213:F213">
    <cfRule type="expression" dxfId="61" priority="2">
      <formula>$D$11="yes"</formula>
    </cfRule>
  </conditionalFormatting>
  <conditionalFormatting sqref="C11:D12 C26:D26 C95:D95 C160:F160 C228:F228">
    <cfRule type="expression" dxfId="60" priority="1">
      <formula>OR($I$6="Single-Speed",$I$6="Two-Speed")</formula>
    </cfRule>
  </conditionalFormatting>
  <dataValidations count="2">
    <dataValidation type="list" showInputMessage="1" showErrorMessage="1" sqref="D10:D12" xr:uid="{00000000-0002-0000-0F00-000000000000}">
      <formula1>Yes_No</formula1>
    </dataValidation>
    <dataValidation type="list" allowBlank="1" showInputMessage="1" showErrorMessage="1" sqref="D79:F79 D281:F281" xr:uid="{00000000-0002-0000-0F00-000001000000}">
      <formula1>Secondary_Test_Methods</formula1>
    </dataValidation>
  </dataValidations>
  <hyperlinks>
    <hyperlink ref="E2" location="Instructions!A1" display="Back to Instructions" xr:uid="{00000000-0004-0000-0F00-000000000000}"/>
    <hyperlink ref="E2:F2" location="Instructions!A1" display="Back to Instructions tab" xr:uid="{00000000-0004-0000-0F00-000001000000}"/>
  </hyperlinks>
  <pageMargins left="0.7" right="0.7" top="0.75" bottom="0.75" header="0.3" footer="0.3"/>
  <pageSetup orientation="portrait" horizontalDpi="200" verticalDpi="200"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21">
    <tabColor rgb="FF0070C0"/>
  </sheetPr>
  <dimension ref="A1:L244"/>
  <sheetViews>
    <sheetView workbookViewId="0">
      <selection activeCell="E2" sqref="E2:F2"/>
    </sheetView>
  </sheetViews>
  <sheetFormatPr defaultColWidth="9.08984375" defaultRowHeight="15.5" x14ac:dyDescent="0.4"/>
  <cols>
    <col min="1" max="1" width="2.6328125" style="6" customWidth="1"/>
    <col min="2" max="2" width="32.6328125" style="6" customWidth="1"/>
    <col min="3" max="3" width="68.90625" style="6" customWidth="1"/>
    <col min="4" max="6" width="15.6328125" style="6" customWidth="1"/>
    <col min="7" max="7" width="2.6328125" style="6" customWidth="1"/>
    <col min="8" max="8" width="24.6328125" style="6" customWidth="1"/>
    <col min="9" max="9" width="25.6328125" style="6" customWidth="1"/>
    <col min="10" max="10" width="6.36328125" style="94" customWidth="1"/>
    <col min="11" max="11" width="5" style="6" customWidth="1"/>
    <col min="12" max="16384" width="9.08984375" style="6"/>
  </cols>
  <sheetData>
    <row r="1" spans="2:12" ht="16" thickBot="1" x14ac:dyDescent="0.45">
      <c r="J1" s="107"/>
      <c r="K1" s="18"/>
    </row>
    <row r="2" spans="2:12" s="1" customFormat="1" ht="16" thickBot="1" x14ac:dyDescent="0.45">
      <c r="B2" s="990" t="s">
        <v>441</v>
      </c>
      <c r="C2" s="991"/>
      <c r="E2" s="1054" t="s">
        <v>427</v>
      </c>
      <c r="F2" s="1054"/>
      <c r="J2" s="108"/>
      <c r="K2" s="109"/>
    </row>
    <row r="3" spans="2:12" s="1" customFormat="1" ht="16" thickBot="1" x14ac:dyDescent="0.45">
      <c r="B3" s="240" t="s">
        <v>442</v>
      </c>
      <c r="C3" s="241" t="str">
        <f>'Version Control'!C3</f>
        <v xml:space="preserve">Residential Central Air Conditioners and Heat Pumps_M1  </v>
      </c>
      <c r="J3" s="108"/>
      <c r="K3" s="109"/>
    </row>
    <row r="4" spans="2:12" s="1" customFormat="1" ht="16" thickBot="1" x14ac:dyDescent="0.45">
      <c r="B4" s="242" t="s">
        <v>132</v>
      </c>
      <c r="C4" s="243" t="str">
        <f>'Version Control'!C4</f>
        <v>v1.1</v>
      </c>
      <c r="E4" s="743" t="s">
        <v>706</v>
      </c>
      <c r="F4" s="744"/>
      <c r="H4" s="743" t="s">
        <v>280</v>
      </c>
      <c r="I4" s="744"/>
      <c r="J4" s="108"/>
      <c r="K4" s="109"/>
    </row>
    <row r="5" spans="2:12" s="1" customFormat="1" x14ac:dyDescent="0.4">
      <c r="B5" s="242" t="s">
        <v>369</v>
      </c>
      <c r="C5" s="244">
        <f>'Version Control'!C5</f>
        <v>43668</v>
      </c>
      <c r="E5" s="747" t="s">
        <v>671</v>
      </c>
      <c r="F5" s="839" t="e">
        <f ca="1">IF(Product_Type_Input=INDEX(Product_Types,1),"-",INDEX(TestMatrix_Data,MATCH($C$6&amp;$E5,TestMatrix_Rows,0),MATCH($I$6&amp;$I$7&amp;$I$8,TestMatrix_Columns,0)))</f>
        <v>#N/A</v>
      </c>
      <c r="H5" s="747" t="s">
        <v>149</v>
      </c>
      <c r="I5" s="751">
        <f>'General Info and Test Results'!C25</f>
        <v>0</v>
      </c>
      <c r="J5" s="108"/>
      <c r="K5" s="109"/>
    </row>
    <row r="6" spans="2:12" s="1" customFormat="1" ht="16" thickBot="1" x14ac:dyDescent="0.45">
      <c r="B6" s="245" t="s">
        <v>131</v>
      </c>
      <c r="C6" s="246" t="str">
        <f ca="1">MID(CELL("filename",$A$1), FIND("]", CELL("filename", $A$1))+ 1, 255)</f>
        <v>H2 Tests</v>
      </c>
      <c r="E6" s="803" t="s">
        <v>672</v>
      </c>
      <c r="F6" s="841" t="e">
        <f ca="1">IF(Product_Type_Input=INDEX(Product_Types,1),"-",INDEX(TestMatrix_Data,MATCH($C$6&amp;$E6,TestMatrix_Rows,0),MATCH($I$6&amp;$I$7&amp;$I$8,TestMatrix_Columns,0)))</f>
        <v>#N/A</v>
      </c>
      <c r="H6" s="748" t="s">
        <v>145</v>
      </c>
      <c r="I6" s="752">
        <f>'General Info and Test Results'!C27</f>
        <v>0</v>
      </c>
      <c r="J6" s="108"/>
      <c r="K6" s="109"/>
    </row>
    <row r="7" spans="2:12" s="1" customFormat="1" x14ac:dyDescent="0.4">
      <c r="B7" s="247" t="s">
        <v>130</v>
      </c>
      <c r="C7" s="248" t="str">
        <f ca="1">MID(CELL("FILENAME"),FIND("[",CELL("FILENAME"))+1,FIND("]",CELL("FILENAME"))-FIND("[",CELL("FILENAME"))-1)</f>
        <v>Residential Central Air Conditioners and Heat Pumps_M1_Notebook.xlsx</v>
      </c>
      <c r="H7" s="741" t="s">
        <v>633</v>
      </c>
      <c r="I7" s="752">
        <f>'General Info and Test Results'!C29</f>
        <v>0</v>
      </c>
      <c r="J7" s="108"/>
      <c r="K7" s="109"/>
    </row>
    <row r="8" spans="2:12" s="1" customFormat="1" ht="16" thickBot="1" x14ac:dyDescent="0.45">
      <c r="B8" s="249" t="s">
        <v>133</v>
      </c>
      <c r="C8" s="250" t="str">
        <f>'Version Control'!C8</f>
        <v>[MM/DD/YYYY]</v>
      </c>
      <c r="G8" s="14"/>
      <c r="H8" s="742" t="s">
        <v>630</v>
      </c>
      <c r="I8" s="753">
        <f>OD_FanType_Input</f>
        <v>0</v>
      </c>
      <c r="J8" s="108"/>
      <c r="K8" s="109"/>
      <c r="L8" s="756"/>
    </row>
    <row r="9" spans="2:12" s="1" customFormat="1" ht="16" thickBot="1" x14ac:dyDescent="0.45">
      <c r="B9" s="4"/>
      <c r="C9" s="211"/>
      <c r="G9" s="14"/>
      <c r="H9" s="9"/>
      <c r="J9" s="108"/>
      <c r="K9" s="109"/>
    </row>
    <row r="10" spans="2:12" s="1" customFormat="1" ht="31" x14ac:dyDescent="0.4">
      <c r="B10" s="96"/>
      <c r="C10" s="346" t="s">
        <v>573</v>
      </c>
      <c r="D10" s="764"/>
      <c r="E10" s="314"/>
      <c r="F10" s="314"/>
      <c r="G10" s="314"/>
      <c r="J10" s="108"/>
      <c r="K10" s="109"/>
    </row>
    <row r="11" spans="2:12" s="1" customFormat="1" x14ac:dyDescent="0.4">
      <c r="B11" s="96"/>
      <c r="C11" s="345" t="s">
        <v>379</v>
      </c>
      <c r="D11" s="348"/>
      <c r="E11" s="314"/>
      <c r="F11" s="314"/>
      <c r="G11" s="339"/>
      <c r="H11" s="6"/>
      <c r="J11" s="108"/>
      <c r="K11" s="109"/>
    </row>
    <row r="12" spans="2:12" s="156" customFormat="1" ht="16" thickBot="1" x14ac:dyDescent="0.45">
      <c r="B12" s="360"/>
      <c r="C12" s="785" t="s">
        <v>121</v>
      </c>
      <c r="D12" s="786"/>
      <c r="E12" s="360"/>
      <c r="F12" s="1152"/>
      <c r="G12" s="1152"/>
      <c r="J12" s="157"/>
      <c r="K12" s="158"/>
      <c r="L12" s="736"/>
    </row>
    <row r="13" spans="2:12" s="7" customFormat="1" ht="16" thickBot="1" x14ac:dyDescent="0.45">
      <c r="B13" s="318"/>
      <c r="C13" s="318"/>
      <c r="D13" s="318"/>
      <c r="E13" s="318"/>
      <c r="F13" s="318"/>
      <c r="G13" s="318"/>
      <c r="J13" s="95"/>
      <c r="K13" s="19"/>
      <c r="L13" s="757"/>
    </row>
    <row r="14" spans="2:12" ht="17.5" thickBot="1" x14ac:dyDescent="0.5">
      <c r="B14" s="737" t="e">
        <f ca="1">IF($F$5&lt;&gt;"-","'"&amp;$F$5&amp;" Test' Data to be recorded", "Test Not Applicable")</f>
        <v>#N/A</v>
      </c>
      <c r="C14" s="738"/>
      <c r="D14" s="738"/>
      <c r="E14" s="738"/>
      <c r="F14" s="738"/>
      <c r="G14" s="739"/>
      <c r="K14" s="18"/>
      <c r="L14" s="757"/>
    </row>
    <row r="15" spans="2:12" ht="16" thickBot="1" x14ac:dyDescent="0.45">
      <c r="B15" s="268"/>
      <c r="C15" s="258"/>
      <c r="D15" s="258"/>
      <c r="E15" s="258"/>
      <c r="F15" s="258"/>
      <c r="G15" s="293"/>
      <c r="K15" s="18"/>
      <c r="L15" s="757"/>
    </row>
    <row r="16" spans="2:12" ht="16" thickBot="1" x14ac:dyDescent="0.45">
      <c r="B16" s="268"/>
      <c r="C16" s="1118" t="s">
        <v>51</v>
      </c>
      <c r="D16" s="1119"/>
      <c r="E16" s="1119"/>
      <c r="F16" s="1120"/>
      <c r="G16" s="293"/>
      <c r="K16" s="18"/>
      <c r="L16" s="757"/>
    </row>
    <row r="17" spans="2:12" x14ac:dyDescent="0.4">
      <c r="B17" s="263"/>
      <c r="C17" s="267"/>
      <c r="D17" s="1165" t="s">
        <v>45</v>
      </c>
      <c r="E17" s="1166"/>
      <c r="F17" s="1167"/>
      <c r="G17" s="293"/>
      <c r="I17" s="118"/>
      <c r="J17" s="134"/>
      <c r="K17" s="18"/>
      <c r="L17" s="757" t="str">
        <f t="array" ref="L17">IF(SUM(ABS(M17:Y17))&gt;0,IF(OR($M$8:$Y$8=M17:Y17),"Hide","Show"),"")</f>
        <v/>
      </c>
    </row>
    <row r="18" spans="2:12" x14ac:dyDescent="0.4">
      <c r="B18" s="268"/>
      <c r="C18" s="263"/>
      <c r="D18" s="269" t="s">
        <v>52</v>
      </c>
      <c r="E18" s="269" t="s">
        <v>53</v>
      </c>
      <c r="F18" s="270" t="s">
        <v>54</v>
      </c>
      <c r="G18" s="293"/>
      <c r="I18" s="118"/>
      <c r="J18" s="134"/>
      <c r="K18" s="18"/>
      <c r="L18" s="757" t="str">
        <f t="array" ref="L18">IF(SUM(ABS(M18:Y18))&gt;0,IF(OR($M$8:$Y$8=M18:Y18),"Hide","Show"),"")</f>
        <v/>
      </c>
    </row>
    <row r="19" spans="2:12" x14ac:dyDescent="0.4">
      <c r="B19" s="263"/>
      <c r="C19" s="264" t="s">
        <v>449</v>
      </c>
      <c r="D19" s="257"/>
      <c r="E19" s="257"/>
      <c r="F19" s="255"/>
      <c r="G19" s="288"/>
      <c r="I19" s="120"/>
      <c r="J19" s="135"/>
      <c r="K19" s="18"/>
      <c r="L19" s="757" t="str">
        <f t="array" ref="L19">IF(SUM(ABS(M19:Y19))&gt;0,IF(OR($M$8:$Y$8=M19:Y19),"Hide","Show"),"")</f>
        <v/>
      </c>
    </row>
    <row r="20" spans="2:12" x14ac:dyDescent="0.4">
      <c r="B20" s="263"/>
      <c r="C20" s="264" t="s">
        <v>450</v>
      </c>
      <c r="D20" s="257"/>
      <c r="E20" s="257"/>
      <c r="F20" s="255"/>
      <c r="G20" s="288"/>
      <c r="I20" s="120"/>
      <c r="J20" s="135"/>
      <c r="K20" s="18"/>
      <c r="L20" s="757" t="str">
        <f t="array" ref="L20">IF(SUM(ABS(M20:Y20))&gt;0,IF(OR($M$8:$Y$8=M20:Y20),"Hide","Show"),"")</f>
        <v/>
      </c>
    </row>
    <row r="21" spans="2:12" x14ac:dyDescent="0.4">
      <c r="B21" s="263"/>
      <c r="C21" s="264" t="s">
        <v>451</v>
      </c>
      <c r="D21" s="257"/>
      <c r="E21" s="257"/>
      <c r="F21" s="255"/>
      <c r="G21" s="288"/>
      <c r="I21" s="120"/>
      <c r="J21" s="135"/>
      <c r="K21" s="18"/>
      <c r="L21" s="757" t="str">
        <f t="array" ref="L21">IF(SUM(ABS(M21:Y21))&gt;0,IF(OR($M$8:$Y$8=M21:Y21),"Hide","Show"),"")</f>
        <v/>
      </c>
    </row>
    <row r="22" spans="2:12" x14ac:dyDescent="0.4">
      <c r="B22" s="263"/>
      <c r="C22" s="264" t="s">
        <v>450</v>
      </c>
      <c r="D22" s="257"/>
      <c r="E22" s="257"/>
      <c r="F22" s="255"/>
      <c r="G22" s="288"/>
      <c r="I22" s="120"/>
      <c r="J22" s="135"/>
      <c r="K22" s="18"/>
      <c r="L22" s="757" t="str">
        <f t="array" ref="L22">IF(SUM(ABS(M22:Y22))&gt;0,IF(OR($M$8:$Y$8=M22:Y22),"Hide","Show"),"")</f>
        <v/>
      </c>
    </row>
    <row r="23" spans="2:12" x14ac:dyDescent="0.4">
      <c r="B23" s="263"/>
      <c r="C23" s="264" t="s">
        <v>55</v>
      </c>
      <c r="D23" s="257"/>
      <c r="E23" s="257"/>
      <c r="F23" s="255"/>
      <c r="G23" s="288"/>
      <c r="I23" s="120"/>
      <c r="J23" s="135"/>
      <c r="K23" s="18"/>
      <c r="L23" s="757" t="str">
        <f t="array" ref="L23">IF(SUM(ABS(M23:Y23))&gt;0,IF(OR($M$8:$Y$8=M23:Y23),"Hide","Show"),"")</f>
        <v/>
      </c>
    </row>
    <row r="24" spans="2:12" x14ac:dyDescent="0.4">
      <c r="B24" s="263"/>
      <c r="C24" s="264" t="s">
        <v>56</v>
      </c>
      <c r="D24" s="257"/>
      <c r="E24" s="257"/>
      <c r="F24" s="255"/>
      <c r="G24" s="288"/>
      <c r="I24" s="120"/>
      <c r="J24" s="135"/>
      <c r="K24" s="18"/>
      <c r="L24" s="757" t="str">
        <f t="array" ref="L24">IF(SUM(ABS(M24:Y24))&gt;0,IF(OR($M$8:$Y$8=M24:Y24),"Hide","Show"),"")</f>
        <v/>
      </c>
    </row>
    <row r="25" spans="2:12" x14ac:dyDescent="0.4">
      <c r="B25" s="263"/>
      <c r="C25" s="264" t="s">
        <v>346</v>
      </c>
      <c r="D25" s="257"/>
      <c r="E25" s="258"/>
      <c r="F25" s="259"/>
      <c r="G25" s="288"/>
      <c r="I25" s="120"/>
      <c r="J25" s="135"/>
      <c r="K25" s="18"/>
      <c r="L25" s="757" t="str">
        <f t="array" ref="L25">IF(SUM(ABS(M25:Y25))&gt;0,IF(OR($M$8:$Y$8=M25:Y25),"Hide","Show"),"")</f>
        <v/>
      </c>
    </row>
    <row r="26" spans="2:12" x14ac:dyDescent="0.4">
      <c r="B26" s="263"/>
      <c r="C26" s="907" t="s">
        <v>728</v>
      </c>
      <c r="D26" s="909"/>
      <c r="E26" s="258"/>
      <c r="F26" s="259"/>
      <c r="G26" s="288"/>
      <c r="I26" s="120"/>
      <c r="J26" s="135"/>
      <c r="K26" s="18"/>
      <c r="L26" s="757"/>
    </row>
    <row r="27" spans="2:12" ht="16" thickBot="1" x14ac:dyDescent="0.45">
      <c r="B27" s="263"/>
      <c r="C27" s="266" t="s">
        <v>352</v>
      </c>
      <c r="D27" s="260"/>
      <c r="E27" s="261"/>
      <c r="F27" s="262"/>
      <c r="G27" s="288"/>
      <c r="I27" s="120"/>
      <c r="J27" s="135"/>
      <c r="K27" s="18"/>
      <c r="L27" s="757" t="str">
        <f t="array" ref="L27">IF(SUM(ABS(M27:Y27))&gt;0,IF(OR($M$8:$Y$8=M27:Y27),"Hide","Show"),"")</f>
        <v/>
      </c>
    </row>
    <row r="28" spans="2:12" ht="16" thickBot="1" x14ac:dyDescent="0.45">
      <c r="B28" s="263"/>
      <c r="C28" s="279"/>
      <c r="D28" s="258"/>
      <c r="E28" s="258"/>
      <c r="F28" s="258"/>
      <c r="G28" s="293"/>
      <c r="I28" s="120"/>
      <c r="J28" s="135"/>
      <c r="K28" s="18"/>
      <c r="L28" s="757" t="str">
        <f t="array" ref="L28">IF(SUM(ABS(M28:Y28))&gt;0,IF(OR($M$8:$Y$8=M28:Y28),"Hide","Show"),"")</f>
        <v/>
      </c>
    </row>
    <row r="29" spans="2:12" ht="16" thickBot="1" x14ac:dyDescent="0.45">
      <c r="B29" s="263"/>
      <c r="C29" s="1118" t="s">
        <v>57</v>
      </c>
      <c r="D29" s="1119"/>
      <c r="E29" s="1119"/>
      <c r="F29" s="1120"/>
      <c r="G29" s="288"/>
      <c r="I29" s="120"/>
      <c r="J29" s="135"/>
      <c r="K29" s="18"/>
      <c r="L29" s="757" t="str">
        <f t="array" ref="L29">IF(SUM(ABS(M29:Y29))&gt;0,IF(OR($M$8:$Y$8=M29:Y29),"Hide","Show"),"")</f>
        <v/>
      </c>
    </row>
    <row r="30" spans="2:12" x14ac:dyDescent="0.4">
      <c r="B30" s="263"/>
      <c r="C30" s="294"/>
      <c r="D30" s="1165" t="s">
        <v>45</v>
      </c>
      <c r="E30" s="1166"/>
      <c r="F30" s="1167"/>
      <c r="G30" s="288"/>
      <c r="I30" s="120"/>
      <c r="J30" s="135"/>
      <c r="K30" s="18"/>
      <c r="L30" s="757" t="str">
        <f t="array" ref="L30">IF(SUM(ABS(M30:Y30))&gt;0,IF(OR($M$8:$Y$8=M30:Y30),"Hide","Show"),"")</f>
        <v/>
      </c>
    </row>
    <row r="31" spans="2:12" x14ac:dyDescent="0.4">
      <c r="B31" s="268"/>
      <c r="C31" s="280"/>
      <c r="D31" s="269" t="s">
        <v>52</v>
      </c>
      <c r="E31" s="269" t="s">
        <v>53</v>
      </c>
      <c r="F31" s="270" t="s">
        <v>54</v>
      </c>
      <c r="G31" s="288"/>
      <c r="I31" s="120"/>
      <c r="J31" s="135"/>
      <c r="K31" s="18"/>
      <c r="L31" s="757" t="str">
        <f t="array" ref="L31">IF(SUM(ABS(M31:Y31))&gt;0,IF(OR($M$8:$Y$8=M31:Y31),"Hide","Show"),"")</f>
        <v/>
      </c>
    </row>
    <row r="32" spans="2:12" x14ac:dyDescent="0.4">
      <c r="B32" s="263"/>
      <c r="C32" s="264" t="s">
        <v>58</v>
      </c>
      <c r="D32" s="257"/>
      <c r="E32" s="257"/>
      <c r="F32" s="255"/>
      <c r="G32" s="288"/>
      <c r="I32" s="120"/>
      <c r="J32" s="135"/>
      <c r="K32" s="18"/>
      <c r="L32" s="757" t="str">
        <f t="array" ref="L32">IF(SUM(ABS(M32:Y32))&gt;0,IF(OR($M$8:$Y$8=M32:Y32),"Hide","Show"),"")</f>
        <v/>
      </c>
    </row>
    <row r="33" spans="2:12" x14ac:dyDescent="0.4">
      <c r="B33" s="263"/>
      <c r="C33" s="264" t="s">
        <v>468</v>
      </c>
      <c r="D33" s="257"/>
      <c r="E33" s="257"/>
      <c r="F33" s="255"/>
      <c r="G33" s="288"/>
      <c r="I33" s="120"/>
      <c r="J33" s="135"/>
      <c r="K33" s="18"/>
      <c r="L33" s="757" t="str">
        <f t="array" ref="L33">IF(SUM(ABS(M33:Y33))&gt;0,IF(OR($M$8:$Y$8=M33:Y33),"Hide","Show"),"")</f>
        <v/>
      </c>
    </row>
    <row r="34" spans="2:12" x14ac:dyDescent="0.4">
      <c r="B34" s="263"/>
      <c r="C34" s="264" t="s">
        <v>469</v>
      </c>
      <c r="D34" s="257"/>
      <c r="E34" s="257"/>
      <c r="F34" s="255"/>
      <c r="G34" s="288"/>
      <c r="I34" s="120"/>
      <c r="J34" s="135"/>
      <c r="K34" s="18"/>
      <c r="L34" s="757" t="str">
        <f t="array" ref="L34">IF(SUM(ABS(M34:Y34))&gt;0,IF(OR($M$8:$Y$8=M34:Y34),"Hide","Show"),"")</f>
        <v/>
      </c>
    </row>
    <row r="35" spans="2:12" x14ac:dyDescent="0.4">
      <c r="B35" s="263"/>
      <c r="C35" s="264" t="s">
        <v>337</v>
      </c>
      <c r="D35" s="257"/>
      <c r="E35" s="257"/>
      <c r="F35" s="255"/>
      <c r="G35" s="288"/>
      <c r="I35" s="120"/>
      <c r="J35" s="135"/>
      <c r="K35" s="18"/>
      <c r="L35" s="757" t="str">
        <f t="array" ref="L35">IF(SUM(ABS(M35:Y35))&gt;0,IF(OR($M$8:$Y$8=M35:Y35),"Hide","Show"),"")</f>
        <v/>
      </c>
    </row>
    <row r="36" spans="2:12" ht="16" thickBot="1" x14ac:dyDescent="0.45">
      <c r="B36" s="263"/>
      <c r="C36" s="266" t="s">
        <v>466</v>
      </c>
      <c r="D36" s="260"/>
      <c r="E36" s="260"/>
      <c r="F36" s="256"/>
      <c r="G36" s="288"/>
      <c r="I36" s="120"/>
      <c r="J36" s="135"/>
      <c r="K36" s="18"/>
      <c r="L36" s="757" t="str">
        <f t="array" ref="L36">IF(SUM(ABS(M36:Y36))&gt;0,IF(OR($M$8:$Y$8=M36:Y36),"Hide","Show"),"")</f>
        <v/>
      </c>
    </row>
    <row r="37" spans="2:12" ht="16" thickBot="1" x14ac:dyDescent="0.45">
      <c r="B37" s="263"/>
      <c r="C37" s="258"/>
      <c r="D37" s="258"/>
      <c r="E37" s="258"/>
      <c r="F37" s="258"/>
      <c r="G37" s="293"/>
      <c r="I37" s="120"/>
      <c r="J37" s="135"/>
      <c r="K37" s="18"/>
      <c r="L37" s="757" t="str">
        <f t="array" ref="L37">IF(SUM(ABS(M37:Y37))&gt;0,IF(OR($M$8:$Y$8=M37:Y37),"Hide","Show"),"")</f>
        <v/>
      </c>
    </row>
    <row r="38" spans="2:12" ht="16" thickBot="1" x14ac:dyDescent="0.45">
      <c r="B38" s="263"/>
      <c r="C38" s="1118" t="s">
        <v>59</v>
      </c>
      <c r="D38" s="1119"/>
      <c r="E38" s="1119"/>
      <c r="F38" s="1120"/>
      <c r="G38" s="288"/>
      <c r="I38" s="120"/>
      <c r="J38" s="135"/>
      <c r="K38" s="18"/>
      <c r="L38" s="757" t="str">
        <f t="array" ref="L38">IF(SUM(ABS(M38:Y38))&gt;0,IF(OR($M$8:$Y$8=M38:Y38),"Hide","Show"),"")</f>
        <v/>
      </c>
    </row>
    <row r="39" spans="2:12" x14ac:dyDescent="0.4">
      <c r="B39" s="263"/>
      <c r="C39" s="267"/>
      <c r="D39" s="1165" t="s">
        <v>45</v>
      </c>
      <c r="E39" s="1166"/>
      <c r="F39" s="1167"/>
      <c r="G39" s="288"/>
      <c r="I39" s="120"/>
      <c r="J39" s="135"/>
      <c r="K39" s="18"/>
      <c r="L39" s="757" t="str">
        <f t="array" ref="L39">IF(SUM(ABS(M39:Y39))&gt;0,IF(OR($M$8:$Y$8=M39:Y39),"Hide","Show"),"")</f>
        <v/>
      </c>
    </row>
    <row r="40" spans="2:12" x14ac:dyDescent="0.4">
      <c r="B40" s="268"/>
      <c r="C40" s="263"/>
      <c r="D40" s="269" t="s">
        <v>52</v>
      </c>
      <c r="E40" s="269" t="s">
        <v>53</v>
      </c>
      <c r="F40" s="270" t="s">
        <v>54</v>
      </c>
      <c r="G40" s="288"/>
      <c r="I40" s="120"/>
      <c r="J40" s="135"/>
      <c r="K40" s="18"/>
      <c r="L40" s="757" t="str">
        <f t="array" ref="L40">IF(SUM(ABS(M40:Y40))&gt;0,IF(OR($M$8:$Y$8=M40:Y40),"Hide","Show"),"")</f>
        <v/>
      </c>
    </row>
    <row r="41" spans="2:12" x14ac:dyDescent="0.4">
      <c r="B41" s="263"/>
      <c r="C41" s="264" t="s">
        <v>60</v>
      </c>
      <c r="D41" s="257"/>
      <c r="E41" s="257"/>
      <c r="F41" s="255"/>
      <c r="G41" s="288"/>
      <c r="I41" s="120"/>
      <c r="J41" s="135"/>
      <c r="K41" s="18"/>
      <c r="L41" s="757" t="str">
        <f t="array" ref="L41">IF(SUM(ABS(M41:Y41))&gt;0,IF(OR($M$8:$Y$8=M41:Y41),"Hide","Show"),"")</f>
        <v/>
      </c>
    </row>
    <row r="42" spans="2:12" x14ac:dyDescent="0.4">
      <c r="B42" s="263"/>
      <c r="C42" s="264" t="s">
        <v>61</v>
      </c>
      <c r="D42" s="257"/>
      <c r="E42" s="257"/>
      <c r="F42" s="255"/>
      <c r="G42" s="288"/>
      <c r="I42" s="120"/>
      <c r="J42" s="135"/>
      <c r="K42" s="18"/>
      <c r="L42" s="757" t="str">
        <f t="array" ref="L42">IF(SUM(ABS(M42:Y42))&gt;0,IF(OR($M$8:$Y$8=M42:Y42),"Hide","Show"),"")</f>
        <v/>
      </c>
    </row>
    <row r="43" spans="2:12" x14ac:dyDescent="0.4">
      <c r="B43" s="263"/>
      <c r="C43" s="264" t="s">
        <v>62</v>
      </c>
      <c r="D43" s="257"/>
      <c r="E43" s="257"/>
      <c r="F43" s="255"/>
      <c r="G43" s="288"/>
      <c r="I43" s="120"/>
      <c r="J43" s="135"/>
      <c r="K43" s="18"/>
      <c r="L43" s="757" t="str">
        <f t="array" ref="L43">IF(SUM(ABS(M43:Y43))&gt;0,IF(OR($M$8:$Y$8=M43:Y43),"Hide","Show"),"")</f>
        <v/>
      </c>
    </row>
    <row r="44" spans="2:12" x14ac:dyDescent="0.4">
      <c r="B44" s="263"/>
      <c r="C44" s="264" t="s">
        <v>63</v>
      </c>
      <c r="D44" s="257"/>
      <c r="E44" s="257"/>
      <c r="F44" s="255"/>
      <c r="G44" s="288"/>
      <c r="I44" s="120"/>
      <c r="J44" s="135"/>
      <c r="K44" s="18"/>
      <c r="L44" s="757" t="str">
        <f t="array" ref="L44">IF(SUM(ABS(M44:Y44))&gt;0,IF(OR($M$8:$Y$8=M44:Y44),"Hide","Show"),"")</f>
        <v/>
      </c>
    </row>
    <row r="45" spans="2:12" x14ac:dyDescent="0.4">
      <c r="B45" s="263"/>
      <c r="C45" s="264" t="s">
        <v>64</v>
      </c>
      <c r="D45" s="257"/>
      <c r="E45" s="257"/>
      <c r="F45" s="255"/>
      <c r="G45" s="288"/>
      <c r="I45" s="120"/>
      <c r="J45" s="135"/>
      <c r="K45" s="18"/>
      <c r="L45" s="757" t="str">
        <f t="array" ref="L45">IF(SUM(ABS(M45:Y45))&gt;0,IF(OR($M$8:$Y$8=M45:Y45),"Hide","Show"),"")</f>
        <v/>
      </c>
    </row>
    <row r="46" spans="2:12" x14ac:dyDescent="0.4">
      <c r="B46" s="263"/>
      <c r="C46" s="264" t="s">
        <v>65</v>
      </c>
      <c r="D46" s="257"/>
      <c r="E46" s="257"/>
      <c r="F46" s="255"/>
      <c r="G46" s="288"/>
      <c r="I46" s="120"/>
      <c r="J46" s="135"/>
      <c r="K46" s="18"/>
      <c r="L46" s="757" t="str">
        <f t="array" ref="L46">IF(SUM(ABS(M46:Y46))&gt;0,IF(OR($M$8:$Y$8=M46:Y46),"Hide","Show"),"")</f>
        <v/>
      </c>
    </row>
    <row r="47" spans="2:12" x14ac:dyDescent="0.4">
      <c r="B47" s="263"/>
      <c r="C47" s="264" t="s">
        <v>66</v>
      </c>
      <c r="D47" s="257"/>
      <c r="E47" s="257"/>
      <c r="F47" s="255"/>
      <c r="G47" s="288"/>
      <c r="I47" s="120"/>
      <c r="J47" s="135"/>
      <c r="K47" s="18"/>
      <c r="L47" s="757" t="str">
        <f t="array" ref="L47">IF(SUM(ABS(M47:Y47))&gt;0,IF(OR($M$8:$Y$8=M47:Y47),"Hide","Show"),"")</f>
        <v/>
      </c>
    </row>
    <row r="48" spans="2:12" x14ac:dyDescent="0.4">
      <c r="B48" s="263"/>
      <c r="C48" s="264" t="s">
        <v>67</v>
      </c>
      <c r="D48" s="257"/>
      <c r="E48" s="257"/>
      <c r="F48" s="255"/>
      <c r="G48" s="288"/>
      <c r="I48" s="120"/>
      <c r="J48" s="135"/>
      <c r="K48" s="18"/>
      <c r="L48" s="757" t="str">
        <f t="array" ref="L48">IF(SUM(ABS(M48:Y48))&gt;0,IF(OR($M$8:$Y$8=M48:Y48),"Hide","Show"),"")</f>
        <v/>
      </c>
    </row>
    <row r="49" spans="2:12" x14ac:dyDescent="0.4">
      <c r="B49" s="263"/>
      <c r="C49" s="264" t="s">
        <v>68</v>
      </c>
      <c r="D49" s="257"/>
      <c r="E49" s="257"/>
      <c r="F49" s="255"/>
      <c r="G49" s="288"/>
      <c r="I49" s="120"/>
      <c r="J49" s="135"/>
      <c r="K49" s="18"/>
      <c r="L49" s="757" t="str">
        <f t="array" ref="L49">IF(SUM(ABS(M49:Y49))&gt;0,IF(OR($M$8:$Y$8=M49:Y49),"Hide","Show"),"")</f>
        <v/>
      </c>
    </row>
    <row r="50" spans="2:12" x14ac:dyDescent="0.4">
      <c r="B50" s="263"/>
      <c r="C50" s="264" t="s">
        <v>69</v>
      </c>
      <c r="D50" s="257"/>
      <c r="E50" s="257"/>
      <c r="F50" s="255"/>
      <c r="G50" s="288"/>
      <c r="I50" s="120"/>
      <c r="J50" s="135"/>
      <c r="K50" s="18"/>
      <c r="L50" s="757" t="str">
        <f t="array" ref="L50">IF(SUM(ABS(M50:Y50))&gt;0,IF(OR($M$8:$Y$8=M50:Y50),"Hide","Show"),"")</f>
        <v/>
      </c>
    </row>
    <row r="51" spans="2:12" ht="16" thickBot="1" x14ac:dyDescent="0.45">
      <c r="B51" s="263"/>
      <c r="C51" s="266" t="s">
        <v>70</v>
      </c>
      <c r="D51" s="260"/>
      <c r="E51" s="260"/>
      <c r="F51" s="256"/>
      <c r="G51" s="288"/>
      <c r="I51" s="120"/>
      <c r="J51" s="135"/>
      <c r="K51" s="18"/>
      <c r="L51" s="757" t="str">
        <f t="array" ref="L51">IF(SUM(ABS(M51:Y51))&gt;0,IF(OR($M$8:$Y$8=M51:Y51),"Hide","Show"),"")</f>
        <v/>
      </c>
    </row>
    <row r="52" spans="2:12" ht="16" thickBot="1" x14ac:dyDescent="0.45">
      <c r="B52" s="263"/>
      <c r="C52" s="258"/>
      <c r="D52" s="258"/>
      <c r="E52" s="258"/>
      <c r="F52" s="258"/>
      <c r="G52" s="293"/>
      <c r="I52" s="120"/>
      <c r="J52" s="135"/>
      <c r="K52" s="18"/>
      <c r="L52" s="757" t="str">
        <f t="array" ref="L52">IF(SUM(ABS(M52:Y52))&gt;0,IF(OR($M$8:$Y$8=M52:Y52),"Hide","Show"),"")</f>
        <v/>
      </c>
    </row>
    <row r="53" spans="2:12" ht="16" thickBot="1" x14ac:dyDescent="0.45">
      <c r="B53" s="263"/>
      <c r="C53" s="1118" t="s">
        <v>71</v>
      </c>
      <c r="D53" s="1119"/>
      <c r="E53" s="1119"/>
      <c r="F53" s="1120"/>
      <c r="G53" s="288"/>
      <c r="I53" s="120"/>
      <c r="J53" s="135"/>
      <c r="K53" s="18"/>
      <c r="L53" s="757" t="str">
        <f t="array" ref="L53">IF(SUM(ABS(M53:Y53))&gt;0,IF(OR($M$8:$Y$8=M53:Y53),"Hide","Show"),"")</f>
        <v/>
      </c>
    </row>
    <row r="54" spans="2:12" x14ac:dyDescent="0.4">
      <c r="B54" s="263"/>
      <c r="C54" s="267"/>
      <c r="D54" s="1165" t="s">
        <v>45</v>
      </c>
      <c r="E54" s="1166"/>
      <c r="F54" s="1167"/>
      <c r="G54" s="288"/>
      <c r="I54" s="120"/>
      <c r="J54" s="135"/>
      <c r="K54" s="18"/>
      <c r="L54" s="757" t="str">
        <f t="array" ref="L54">IF(SUM(ABS(M54:Y54))&gt;0,IF(OR($M$8:$Y$8=M54:Y54),"Hide","Show"),"")</f>
        <v/>
      </c>
    </row>
    <row r="55" spans="2:12" x14ac:dyDescent="0.4">
      <c r="B55" s="268"/>
      <c r="C55" s="263"/>
      <c r="D55" s="269" t="s">
        <v>52</v>
      </c>
      <c r="E55" s="269" t="s">
        <v>53</v>
      </c>
      <c r="F55" s="270" t="s">
        <v>54</v>
      </c>
      <c r="G55" s="288"/>
      <c r="I55" s="120"/>
      <c r="J55" s="135"/>
      <c r="K55" s="18"/>
      <c r="L55" s="757" t="str">
        <f t="array" ref="L55">IF(SUM(ABS(M55:Y55))&gt;0,IF(OR($M$8:$Y$8=M55:Y55),"Hide","Show"),"")</f>
        <v/>
      </c>
    </row>
    <row r="56" spans="2:12" x14ac:dyDescent="0.4">
      <c r="B56" s="263"/>
      <c r="C56" s="264" t="s">
        <v>72</v>
      </c>
      <c r="D56" s="257"/>
      <c r="E56" s="257"/>
      <c r="F56" s="255"/>
      <c r="G56" s="288"/>
      <c r="I56" s="120"/>
      <c r="J56" s="135"/>
      <c r="K56" s="18"/>
      <c r="L56" s="757" t="str">
        <f t="array" ref="L56">IF(SUM(ABS(M56:Y56))&gt;0,IF(OR($M$8:$Y$8=M56:Y56),"Hide","Show"),"")</f>
        <v/>
      </c>
    </row>
    <row r="57" spans="2:12" x14ac:dyDescent="0.4">
      <c r="B57" s="263"/>
      <c r="C57" s="264" t="s">
        <v>73</v>
      </c>
      <c r="D57" s="257"/>
      <c r="E57" s="257"/>
      <c r="F57" s="255"/>
      <c r="G57" s="288"/>
      <c r="I57" s="120"/>
      <c r="J57" s="135"/>
      <c r="K57" s="18"/>
      <c r="L57" s="757" t="str">
        <f t="array" ref="L57">IF(SUM(ABS(M57:Y57))&gt;0,IF(OR($M$8:$Y$8=M57:Y57),"Hide","Show"),"")</f>
        <v/>
      </c>
    </row>
    <row r="58" spans="2:12" x14ac:dyDescent="0.4">
      <c r="B58" s="263"/>
      <c r="C58" s="264" t="s">
        <v>74</v>
      </c>
      <c r="D58" s="257"/>
      <c r="E58" s="257"/>
      <c r="F58" s="255"/>
      <c r="G58" s="288"/>
      <c r="I58" s="120"/>
      <c r="J58" s="135"/>
      <c r="K58" s="18"/>
      <c r="L58" s="757" t="str">
        <f t="array" ref="L58">IF(SUM(ABS(M58:Y58))&gt;0,IF(OR($M$8:$Y$8=M58:Y58),"Hide","Show"),"")</f>
        <v/>
      </c>
    </row>
    <row r="59" spans="2:12" x14ac:dyDescent="0.4">
      <c r="B59" s="263"/>
      <c r="C59" s="264" t="s">
        <v>75</v>
      </c>
      <c r="D59" s="257"/>
      <c r="E59" s="257"/>
      <c r="F59" s="255"/>
      <c r="G59" s="288"/>
      <c r="I59" s="120"/>
      <c r="J59" s="135"/>
      <c r="K59" s="18"/>
      <c r="L59" s="757" t="str">
        <f t="array" ref="L59">IF(SUM(ABS(M59:Y59))&gt;0,IF(OR($M$8:$Y$8=M59:Y59),"Hide","Show"),"")</f>
        <v/>
      </c>
    </row>
    <row r="60" spans="2:12" ht="16" thickBot="1" x14ac:dyDescent="0.45">
      <c r="B60" s="263"/>
      <c r="C60" s="272" t="s">
        <v>340</v>
      </c>
      <c r="D60" s="260"/>
      <c r="E60" s="260"/>
      <c r="F60" s="256"/>
      <c r="G60" s="288"/>
      <c r="I60" s="120"/>
      <c r="J60" s="135"/>
      <c r="K60" s="18"/>
      <c r="L60" s="757" t="str">
        <f t="array" ref="L60">IF(SUM(ABS(M60:Y60))&gt;0,IF(OR($M$8:$Y$8=M60:Y60),"Hide","Show"),"")</f>
        <v/>
      </c>
    </row>
    <row r="61" spans="2:12" ht="16" thickBot="1" x14ac:dyDescent="0.45">
      <c r="B61" s="263"/>
      <c r="C61" s="258"/>
      <c r="D61" s="258"/>
      <c r="E61" s="258"/>
      <c r="F61" s="258"/>
      <c r="G61" s="293"/>
      <c r="I61" s="120"/>
      <c r="J61" s="135"/>
      <c r="K61" s="18"/>
      <c r="L61" s="757" t="str">
        <f t="array" ref="L61">IF(SUM(ABS(M61:Y61))&gt;0,IF(OR($M$8:$Y$8=M61:Y61),"Hide","Show"),"")</f>
        <v/>
      </c>
    </row>
    <row r="62" spans="2:12" ht="16" thickBot="1" x14ac:dyDescent="0.45">
      <c r="B62" s="263"/>
      <c r="C62" s="1118" t="s">
        <v>76</v>
      </c>
      <c r="D62" s="1119"/>
      <c r="E62" s="1119"/>
      <c r="F62" s="1120"/>
      <c r="G62" s="288"/>
      <c r="I62" s="120"/>
      <c r="J62" s="135"/>
      <c r="K62" s="18"/>
      <c r="L62" s="757" t="str">
        <f t="array" ref="L62">IF(SUM(ABS(M62:Y62))&gt;0,IF(OR($M$8:$Y$8=M62:Y62),"Hide","Show"),"")</f>
        <v/>
      </c>
    </row>
    <row r="63" spans="2:12" x14ac:dyDescent="0.4">
      <c r="B63" s="263"/>
      <c r="C63" s="267"/>
      <c r="D63" s="1165" t="s">
        <v>45</v>
      </c>
      <c r="E63" s="1166"/>
      <c r="F63" s="1167"/>
      <c r="G63" s="288"/>
      <c r="I63" s="120"/>
      <c r="J63" s="135"/>
      <c r="K63" s="18"/>
      <c r="L63" s="757" t="str">
        <f t="array" ref="L63">IF(SUM(ABS(M63:Y63))&gt;0,IF(OR($M$8:$Y$8=M63:Y63),"Hide","Show"),"")</f>
        <v/>
      </c>
    </row>
    <row r="64" spans="2:12" x14ac:dyDescent="0.4">
      <c r="B64" s="273"/>
      <c r="C64" s="263"/>
      <c r="D64" s="269" t="s">
        <v>52</v>
      </c>
      <c r="E64" s="269" t="s">
        <v>53</v>
      </c>
      <c r="F64" s="270" t="s">
        <v>54</v>
      </c>
      <c r="G64" s="288"/>
      <c r="I64" s="120"/>
      <c r="J64" s="135"/>
      <c r="K64" s="18"/>
      <c r="L64" s="757" t="str">
        <f t="array" ref="L64">IF(SUM(ABS(M64:Y64))&gt;0,IF(OR($M$8:$Y$8=M64:Y64),"Hide","Show"),"")</f>
        <v/>
      </c>
    </row>
    <row r="65" spans="2:12" x14ac:dyDescent="0.4">
      <c r="B65" s="263"/>
      <c r="C65" s="264" t="s">
        <v>452</v>
      </c>
      <c r="D65" s="665"/>
      <c r="E65" s="665"/>
      <c r="F65" s="666"/>
      <c r="G65" s="288"/>
      <c r="I65" s="120"/>
      <c r="J65" s="135"/>
      <c r="K65" s="18"/>
      <c r="L65" s="757" t="str">
        <f t="array" ref="L65">IF(SUM(ABS(M65:Y65))&gt;0,IF(OR($M$8:$Y$8=M65:Y65),"Hide","Show"),"")</f>
        <v/>
      </c>
    </row>
    <row r="66" spans="2:12" x14ac:dyDescent="0.4">
      <c r="B66" s="263"/>
      <c r="C66" s="264" t="s">
        <v>453</v>
      </c>
      <c r="D66" s="665"/>
      <c r="E66" s="665"/>
      <c r="F66" s="666"/>
      <c r="G66" s="288"/>
      <c r="I66" s="120"/>
      <c r="J66" s="135"/>
      <c r="K66" s="18"/>
      <c r="L66" s="757" t="str">
        <f t="array" ref="L66">IF(SUM(ABS(M66:Y66))&gt;0,IF(OR($M$8:$Y$8=M66:Y66),"Hide","Show"),"")</f>
        <v/>
      </c>
    </row>
    <row r="67" spans="2:12" x14ac:dyDescent="0.4">
      <c r="B67" s="263"/>
      <c r="C67" s="264" t="s">
        <v>454</v>
      </c>
      <c r="D67" s="665"/>
      <c r="E67" s="665"/>
      <c r="F67" s="666"/>
      <c r="G67" s="288"/>
      <c r="I67" s="120"/>
      <c r="J67" s="135"/>
      <c r="K67" s="18"/>
      <c r="L67" s="757" t="str">
        <f t="array" ref="L67">IF(SUM(ABS(M67:Y67))&gt;0,IF(OR($M$8:$Y$8=M67:Y67),"Hide","Show"),"")</f>
        <v/>
      </c>
    </row>
    <row r="68" spans="2:12" x14ac:dyDescent="0.4">
      <c r="B68" s="263"/>
      <c r="C68" s="264" t="s">
        <v>79</v>
      </c>
      <c r="D68" s="665"/>
      <c r="E68" s="665"/>
      <c r="F68" s="666"/>
      <c r="G68" s="288"/>
      <c r="I68" s="120"/>
      <c r="J68" s="135"/>
      <c r="K68" s="18"/>
      <c r="L68" s="757" t="str">
        <f t="array" ref="L68">IF(SUM(ABS(M68:Y68))&gt;0,IF(OR($M$8:$Y$8=M68:Y68),"Hide","Show"),"")</f>
        <v/>
      </c>
    </row>
    <row r="69" spans="2:12" x14ac:dyDescent="0.4">
      <c r="B69" s="263"/>
      <c r="C69" s="264" t="s">
        <v>80</v>
      </c>
      <c r="D69" s="665"/>
      <c r="E69" s="665"/>
      <c r="F69" s="666"/>
      <c r="G69" s="288"/>
      <c r="I69" s="120"/>
      <c r="J69" s="135"/>
      <c r="K69" s="18"/>
      <c r="L69" s="757" t="str">
        <f t="array" ref="L69">IF(SUM(ABS(M69:Y69))&gt;0,IF(OR($M$8:$Y$8=M69:Y69),"Hide","Show"),"")</f>
        <v/>
      </c>
    </row>
    <row r="70" spans="2:12" x14ac:dyDescent="0.4">
      <c r="B70" s="263"/>
      <c r="C70" s="264" t="s">
        <v>455</v>
      </c>
      <c r="D70" s="665"/>
      <c r="E70" s="665"/>
      <c r="F70" s="666"/>
      <c r="G70" s="288"/>
      <c r="I70" s="120"/>
      <c r="J70" s="135"/>
      <c r="K70" s="18"/>
      <c r="L70" s="757" t="str">
        <f t="array" ref="L70">IF(SUM(ABS(M70:Y70))&gt;0,IF(OR($M$8:$Y$8=M70:Y70),"Hide","Show"),"")</f>
        <v/>
      </c>
    </row>
    <row r="71" spans="2:12" x14ac:dyDescent="0.4">
      <c r="B71" s="263"/>
      <c r="C71" s="264" t="s">
        <v>456</v>
      </c>
      <c r="D71" s="665"/>
      <c r="E71" s="665"/>
      <c r="F71" s="666"/>
      <c r="G71" s="288"/>
      <c r="I71" s="120"/>
      <c r="J71" s="135"/>
      <c r="K71" s="18"/>
      <c r="L71" s="757" t="str">
        <f t="array" ref="L71">IF(SUM(ABS(M71:Y71))&gt;0,IF(OR($M$8:$Y$8=M71:Y71),"Hide","Show"),"")</f>
        <v/>
      </c>
    </row>
    <row r="72" spans="2:12" x14ac:dyDescent="0.4">
      <c r="B72" s="263"/>
      <c r="C72" s="264" t="s">
        <v>457</v>
      </c>
      <c r="D72" s="665"/>
      <c r="E72" s="665"/>
      <c r="F72" s="666"/>
      <c r="G72" s="288"/>
      <c r="I72" s="120"/>
      <c r="J72" s="135"/>
      <c r="K72" s="18"/>
      <c r="L72" s="757" t="str">
        <f t="array" ref="L72">IF(SUM(ABS(M72:Y72))&gt;0,IF(OR($M$8:$Y$8=M72:Y72),"Hide","Show"),"")</f>
        <v/>
      </c>
    </row>
    <row r="73" spans="2:12" x14ac:dyDescent="0.4">
      <c r="B73" s="263"/>
      <c r="C73" s="264" t="s">
        <v>83</v>
      </c>
      <c r="D73" s="665"/>
      <c r="E73" s="665"/>
      <c r="F73" s="666"/>
      <c r="G73" s="288"/>
      <c r="I73" s="120"/>
      <c r="J73" s="135"/>
      <c r="K73" s="18"/>
      <c r="L73" s="757" t="str">
        <f t="array" ref="L73">IF(SUM(ABS(M73:Y73))&gt;0,IF(OR($M$8:$Y$8=M73:Y73),"Hide","Show"),"")</f>
        <v/>
      </c>
    </row>
    <row r="74" spans="2:12" ht="16" thickBot="1" x14ac:dyDescent="0.45">
      <c r="B74" s="263"/>
      <c r="C74" s="266" t="s">
        <v>84</v>
      </c>
      <c r="D74" s="667"/>
      <c r="E74" s="667"/>
      <c r="F74" s="668"/>
      <c r="G74" s="288"/>
      <c r="I74" s="120"/>
      <c r="J74" s="135"/>
      <c r="K74" s="18"/>
      <c r="L74" s="757" t="str">
        <f t="array" ref="L74">IF(SUM(ABS(M74:Y74))&gt;0,IF(OR($M$8:$Y$8=M74:Y74),"Hide","Show"),"")</f>
        <v/>
      </c>
    </row>
    <row r="75" spans="2:12" ht="16" thickBot="1" x14ac:dyDescent="0.45">
      <c r="B75" s="263"/>
      <c r="C75" s="258"/>
      <c r="D75" s="258"/>
      <c r="E75" s="258"/>
      <c r="F75" s="258"/>
      <c r="G75" s="293"/>
      <c r="I75" s="120"/>
      <c r="J75" s="135"/>
      <c r="K75" s="18"/>
      <c r="L75" s="757" t="str">
        <f t="array" ref="L75">IF(SUM(ABS(M75:Y75))&gt;0,IF(OR($M$8:$Y$8=M75:Y75),"Hide","Show"),"")</f>
        <v/>
      </c>
    </row>
    <row r="76" spans="2:12" ht="16" thickBot="1" x14ac:dyDescent="0.45">
      <c r="B76" s="263"/>
      <c r="C76" s="1118" t="s">
        <v>85</v>
      </c>
      <c r="D76" s="1119"/>
      <c r="E76" s="1119"/>
      <c r="F76" s="1120"/>
      <c r="G76" s="288"/>
      <c r="I76" s="120"/>
      <c r="J76" s="135"/>
      <c r="K76" s="18"/>
      <c r="L76" s="757" t="str">
        <f t="array" ref="L76">IF(SUM(ABS(M76:Y76))&gt;0,IF(OR($M$8:$Y$8=M76:Y76),"Hide","Show"),"")</f>
        <v/>
      </c>
    </row>
    <row r="77" spans="2:12" x14ac:dyDescent="0.4">
      <c r="B77" s="268"/>
      <c r="C77" s="267"/>
      <c r="D77" s="1165" t="s">
        <v>45</v>
      </c>
      <c r="E77" s="1166"/>
      <c r="F77" s="1167"/>
      <c r="G77" s="293"/>
      <c r="I77" s="120"/>
      <c r="J77" s="135"/>
      <c r="K77" s="18"/>
      <c r="L77" s="757" t="str">
        <f t="array" ref="L77">IF(SUM(ABS(M77:Y77))&gt;0,IF(OR($M$8:$Y$8=M77:Y77),"Hide","Show"),"")</f>
        <v/>
      </c>
    </row>
    <row r="78" spans="2:12" x14ac:dyDescent="0.4">
      <c r="B78" s="263"/>
      <c r="C78" s="264" t="s">
        <v>86</v>
      </c>
      <c r="D78" s="1112"/>
      <c r="E78" s="1112"/>
      <c r="F78" s="1113"/>
      <c r="G78" s="293"/>
      <c r="I78" s="120"/>
      <c r="J78" s="135"/>
      <c r="K78" s="18"/>
      <c r="L78" s="757" t="str">
        <f t="array" ref="L78">IF(SUM(ABS(M78:Y78))&gt;0,IF(OR($M$8:$Y$8=M78:Y78),"Hide","Show"),"")</f>
        <v/>
      </c>
    </row>
    <row r="79" spans="2:12" x14ac:dyDescent="0.4">
      <c r="B79" s="263"/>
      <c r="C79" s="264" t="s">
        <v>253</v>
      </c>
      <c r="D79" s="1112"/>
      <c r="E79" s="1112"/>
      <c r="F79" s="1113"/>
      <c r="G79" s="293"/>
      <c r="I79" s="120"/>
      <c r="J79" s="135"/>
      <c r="K79" s="18"/>
      <c r="L79" s="757" t="str">
        <f t="array" ref="L79">IF(SUM(ABS(M79:Y79))&gt;0,IF(OR($M$8:$Y$8=M79:Y79),"Hide","Show"),"")</f>
        <v/>
      </c>
    </row>
    <row r="80" spans="2:12" ht="16" thickBot="1" x14ac:dyDescent="0.45">
      <c r="B80" s="263"/>
      <c r="C80" s="266" t="s">
        <v>87</v>
      </c>
      <c r="D80" s="1114" t="str">
        <f>IF(D78+D79=0,"",D78+D79)</f>
        <v/>
      </c>
      <c r="E80" s="1114"/>
      <c r="F80" s="1115"/>
      <c r="G80" s="293"/>
      <c r="I80" s="126"/>
      <c r="J80" s="136"/>
      <c r="K80" s="18"/>
      <c r="L80" s="757" t="str">
        <f t="array" ref="L80">IF(SUM(ABS(M80:Y80))&gt;0,IF(OR($M$8:$Y$8=M80:Y80),"Hide","Show"),"")</f>
        <v/>
      </c>
    </row>
    <row r="81" spans="2:12" ht="16" thickBot="1" x14ac:dyDescent="0.45">
      <c r="B81" s="276"/>
      <c r="C81" s="261"/>
      <c r="D81" s="261"/>
      <c r="E81" s="261"/>
      <c r="F81" s="261"/>
      <c r="G81" s="298"/>
      <c r="I81" s="127"/>
      <c r="J81" s="135"/>
      <c r="K81" s="18"/>
      <c r="L81" s="757" t="str">
        <f t="array" ref="L81">IF(SUM(ABS(M81:Y81))&gt;0,IF(OR($M$8:$Y$8=M81:Y81),"Hide","Show"),"")</f>
        <v/>
      </c>
    </row>
    <row r="82" spans="2:12" ht="16" thickBot="1" x14ac:dyDescent="0.45">
      <c r="B82" s="282"/>
      <c r="C82" s="282"/>
      <c r="D82" s="282"/>
      <c r="E82" s="282"/>
      <c r="F82" s="258"/>
      <c r="G82" s="301"/>
      <c r="K82" s="18"/>
      <c r="L82" s="757" t="str">
        <f t="array" ref="L82">IF(SUM(ABS(M82:Y82))&gt;0,IF(OR($M$8:$Y$8=M82:Y82),"Hide","Show"),"")</f>
        <v/>
      </c>
    </row>
    <row r="83" spans="2:12" ht="17.5" thickBot="1" x14ac:dyDescent="0.5">
      <c r="B83" s="737" t="e">
        <f ca="1">IF($F$6&lt;&gt;"-","'"&amp;$F$6&amp;" Test' Data to be recorded", "Test Not Applicable")</f>
        <v>#N/A</v>
      </c>
      <c r="C83" s="738"/>
      <c r="D83" s="738"/>
      <c r="E83" s="738"/>
      <c r="F83" s="738"/>
      <c r="G83" s="739"/>
      <c r="K83" s="18"/>
      <c r="L83" s="757" t="str">
        <f t="array" ref="L83">IF(SUM(ABS(M83:Y83))&gt;0,IF(OR($M$8:$Y$8=M83:Y83),"Hide","Show"),"")</f>
        <v/>
      </c>
    </row>
    <row r="84" spans="2:12" ht="16" thickBot="1" x14ac:dyDescent="0.45">
      <c r="B84" s="299"/>
      <c r="C84" s="286"/>
      <c r="D84" s="286"/>
      <c r="E84" s="286"/>
      <c r="F84" s="286"/>
      <c r="G84" s="287"/>
      <c r="K84" s="18"/>
      <c r="L84" s="757" t="str">
        <f t="array" ref="L84">IF(SUM(ABS(M84:Y84))&gt;0,IF(OR($M$8:$Y$8=M84:Y84),"Hide","Show"),"")</f>
        <v/>
      </c>
    </row>
    <row r="85" spans="2:12" ht="16" thickBot="1" x14ac:dyDescent="0.45">
      <c r="B85" s="268"/>
      <c r="C85" s="1118" t="s">
        <v>51</v>
      </c>
      <c r="D85" s="1119"/>
      <c r="E85" s="1119"/>
      <c r="F85" s="1120"/>
      <c r="G85" s="288"/>
      <c r="K85" s="18"/>
      <c r="L85" s="757" t="str">
        <f t="array" ref="L85">IF(SUM(ABS(M85:Y85))&gt;0,IF(OR($M$8:$Y$8=M85:Y85),"Hide","Show"),"")</f>
        <v/>
      </c>
    </row>
    <row r="86" spans="2:12" x14ac:dyDescent="0.4">
      <c r="B86" s="263"/>
      <c r="C86" s="267"/>
      <c r="D86" s="1165" t="s">
        <v>45</v>
      </c>
      <c r="E86" s="1166"/>
      <c r="F86" s="1167"/>
      <c r="G86" s="288"/>
      <c r="K86" s="18"/>
      <c r="L86" s="757" t="str">
        <f t="array" ref="L86">IF(SUM(ABS(M86:Y86))&gt;0,IF(OR($M$8:$Y$8=M86:Y86),"Hide","Show"),"")</f>
        <v/>
      </c>
    </row>
    <row r="87" spans="2:12" x14ac:dyDescent="0.4">
      <c r="B87" s="268"/>
      <c r="C87" s="263"/>
      <c r="D87" s="269" t="s">
        <v>52</v>
      </c>
      <c r="E87" s="269" t="s">
        <v>53</v>
      </c>
      <c r="F87" s="270" t="s">
        <v>54</v>
      </c>
      <c r="G87" s="288"/>
      <c r="K87" s="18"/>
      <c r="L87" s="757" t="str">
        <f t="array" ref="L87">IF(SUM(ABS(M87:Y87))&gt;0,IF(OR($M$8:$Y$8=M87:Y87),"Hide","Show"),"")</f>
        <v/>
      </c>
    </row>
    <row r="88" spans="2:12" x14ac:dyDescent="0.4">
      <c r="B88" s="263"/>
      <c r="C88" s="264" t="s">
        <v>449</v>
      </c>
      <c r="D88" s="257"/>
      <c r="E88" s="257"/>
      <c r="F88" s="255"/>
      <c r="G88" s="288"/>
      <c r="K88" s="18"/>
      <c r="L88" s="757" t="str">
        <f t="array" ref="L88">IF(SUM(ABS(M88:Y88))&gt;0,IF(OR($M$8:$Y$8=M88:Y88),"Hide","Show"),"")</f>
        <v/>
      </c>
    </row>
    <row r="89" spans="2:12" x14ac:dyDescent="0.4">
      <c r="B89" s="263"/>
      <c r="C89" s="264" t="s">
        <v>450</v>
      </c>
      <c r="D89" s="257"/>
      <c r="E89" s="257"/>
      <c r="F89" s="255"/>
      <c r="G89" s="288"/>
      <c r="K89" s="18"/>
      <c r="L89" s="757" t="str">
        <f t="array" ref="L89">IF(SUM(ABS(M89:Y89))&gt;0,IF(OR($M$8:$Y$8=M89:Y89),"Hide","Show"),"")</f>
        <v/>
      </c>
    </row>
    <row r="90" spans="2:12" x14ac:dyDescent="0.4">
      <c r="B90" s="263"/>
      <c r="C90" s="264" t="s">
        <v>451</v>
      </c>
      <c r="D90" s="257"/>
      <c r="E90" s="257"/>
      <c r="F90" s="255"/>
      <c r="G90" s="288"/>
      <c r="K90" s="18"/>
      <c r="L90" s="757" t="str">
        <f t="array" ref="L90">IF(SUM(ABS(M90:Y90))&gt;0,IF(OR($M$8:$Y$8=M90:Y90),"Hide","Show"),"")</f>
        <v/>
      </c>
    </row>
    <row r="91" spans="2:12" x14ac:dyDescent="0.4">
      <c r="B91" s="263"/>
      <c r="C91" s="264" t="s">
        <v>450</v>
      </c>
      <c r="D91" s="257"/>
      <c r="E91" s="257"/>
      <c r="F91" s="255"/>
      <c r="G91" s="288"/>
      <c r="K91" s="18"/>
      <c r="L91" s="757" t="str">
        <f t="array" ref="L91">IF(SUM(ABS(M91:Y91))&gt;0,IF(OR($M$8:$Y$8=M91:Y91),"Hide","Show"),"")</f>
        <v/>
      </c>
    </row>
    <row r="92" spans="2:12" x14ac:dyDescent="0.4">
      <c r="B92" s="263"/>
      <c r="C92" s="264" t="s">
        <v>55</v>
      </c>
      <c r="D92" s="257"/>
      <c r="E92" s="257"/>
      <c r="F92" s="255"/>
      <c r="G92" s="288"/>
      <c r="K92" s="18"/>
      <c r="L92" s="757" t="str">
        <f t="array" ref="L92">IF(SUM(ABS(M92:Y92))&gt;0,IF(OR($M$8:$Y$8=M92:Y92),"Hide","Show"),"")</f>
        <v/>
      </c>
    </row>
    <row r="93" spans="2:12" x14ac:dyDescent="0.4">
      <c r="B93" s="263"/>
      <c r="C93" s="264" t="s">
        <v>56</v>
      </c>
      <c r="D93" s="257"/>
      <c r="E93" s="257"/>
      <c r="F93" s="255"/>
      <c r="G93" s="288"/>
      <c r="K93" s="18"/>
      <c r="L93" s="757" t="str">
        <f t="array" ref="L93">IF(SUM(ABS(M93:Y93))&gt;0,IF(OR($M$8:$Y$8=M93:Y93),"Hide","Show"),"")</f>
        <v/>
      </c>
    </row>
    <row r="94" spans="2:12" x14ac:dyDescent="0.4">
      <c r="B94" s="263"/>
      <c r="C94" s="264" t="s">
        <v>346</v>
      </c>
      <c r="D94" s="257"/>
      <c r="E94" s="258"/>
      <c r="F94" s="259"/>
      <c r="G94" s="288"/>
      <c r="I94" s="120"/>
      <c r="J94" s="135"/>
      <c r="K94" s="18"/>
      <c r="L94" s="757" t="str">
        <f t="array" ref="L94">IF(SUM(ABS(M94:Y94))&gt;0,IF(OR($M$8:$Y$8=M94:Y94),"Hide","Show"),"")</f>
        <v/>
      </c>
    </row>
    <row r="95" spans="2:12" x14ac:dyDescent="0.4">
      <c r="B95" s="263"/>
      <c r="C95" s="907" t="s">
        <v>728</v>
      </c>
      <c r="D95" s="909"/>
      <c r="E95" s="258"/>
      <c r="F95" s="259"/>
      <c r="G95" s="288"/>
      <c r="I95" s="120"/>
      <c r="J95" s="135"/>
      <c r="K95" s="18"/>
      <c r="L95" s="757"/>
    </row>
    <row r="96" spans="2:12" ht="16" thickBot="1" x14ac:dyDescent="0.45">
      <c r="B96" s="263"/>
      <c r="C96" s="266" t="s">
        <v>352</v>
      </c>
      <c r="D96" s="260"/>
      <c r="E96" s="261"/>
      <c r="F96" s="262"/>
      <c r="G96" s="288"/>
      <c r="K96" s="18"/>
      <c r="L96" s="757" t="str">
        <f t="array" ref="L96">IF(SUM(ABS(M96:Y96))&gt;0,IF(OR($M$8:$Y$8=M96:Y96),"Hide","Show"),"")</f>
        <v/>
      </c>
    </row>
    <row r="97" spans="2:12" ht="16" thickBot="1" x14ac:dyDescent="0.45">
      <c r="B97" s="263"/>
      <c r="C97" s="279"/>
      <c r="D97" s="258"/>
      <c r="E97" s="258"/>
      <c r="F97" s="281"/>
      <c r="G97" s="293"/>
      <c r="K97" s="18"/>
      <c r="L97" s="757" t="str">
        <f t="array" ref="L97">IF(SUM(ABS(M97:Y97))&gt;0,IF(OR($M$8:$Y$8=M97:Y97),"Hide","Show"),"")</f>
        <v/>
      </c>
    </row>
    <row r="98" spans="2:12" ht="16" thickBot="1" x14ac:dyDescent="0.45">
      <c r="B98" s="263"/>
      <c r="C98" s="1118" t="s">
        <v>57</v>
      </c>
      <c r="D98" s="1119"/>
      <c r="E98" s="1119"/>
      <c r="F98" s="1120"/>
      <c r="G98" s="288"/>
      <c r="K98" s="18"/>
      <c r="L98" s="757" t="str">
        <f t="array" ref="L98">IF(SUM(ABS(M98:Y98))&gt;0,IF(OR($M$8:$Y$8=M98:Y98),"Hide","Show"),"")</f>
        <v/>
      </c>
    </row>
    <row r="99" spans="2:12" x14ac:dyDescent="0.4">
      <c r="B99" s="263"/>
      <c r="C99" s="294"/>
      <c r="D99" s="1165" t="s">
        <v>45</v>
      </c>
      <c r="E99" s="1166"/>
      <c r="F99" s="1167"/>
      <c r="G99" s="288"/>
      <c r="K99" s="18"/>
      <c r="L99" s="757" t="str">
        <f t="array" ref="L99">IF(SUM(ABS(M99:Y99))&gt;0,IF(OR($M$8:$Y$8=M99:Y99),"Hide","Show"),"")</f>
        <v/>
      </c>
    </row>
    <row r="100" spans="2:12" x14ac:dyDescent="0.4">
      <c r="B100" s="268"/>
      <c r="C100" s="280"/>
      <c r="D100" s="269" t="s">
        <v>52</v>
      </c>
      <c r="E100" s="269" t="s">
        <v>53</v>
      </c>
      <c r="F100" s="270" t="s">
        <v>54</v>
      </c>
      <c r="G100" s="288"/>
      <c r="K100" s="18"/>
      <c r="L100" s="757" t="str">
        <f t="array" ref="L100">IF(SUM(ABS(M100:Y100))&gt;0,IF(OR($M$8:$Y$8=M100:Y100),"Hide","Show"),"")</f>
        <v/>
      </c>
    </row>
    <row r="101" spans="2:12" x14ac:dyDescent="0.4">
      <c r="B101" s="263"/>
      <c r="C101" s="264" t="s">
        <v>58</v>
      </c>
      <c r="D101" s="257"/>
      <c r="E101" s="257"/>
      <c r="F101" s="255"/>
      <c r="G101" s="288"/>
      <c r="K101" s="18"/>
      <c r="L101" s="757" t="str">
        <f t="array" ref="L101">IF(SUM(ABS(M101:Y101))&gt;0,IF(OR($M$8:$Y$8=M101:Y101),"Hide","Show"),"")</f>
        <v/>
      </c>
    </row>
    <row r="102" spans="2:12" x14ac:dyDescent="0.4">
      <c r="B102" s="263"/>
      <c r="C102" s="264" t="s">
        <v>468</v>
      </c>
      <c r="D102" s="257"/>
      <c r="E102" s="257"/>
      <c r="F102" s="255"/>
      <c r="G102" s="288"/>
      <c r="K102" s="18"/>
      <c r="L102" s="757" t="str">
        <f t="array" ref="L102">IF(SUM(ABS(M102:Y102))&gt;0,IF(OR($M$8:$Y$8=M102:Y102),"Hide","Show"),"")</f>
        <v/>
      </c>
    </row>
    <row r="103" spans="2:12" x14ac:dyDescent="0.4">
      <c r="B103" s="263"/>
      <c r="C103" s="264" t="s">
        <v>469</v>
      </c>
      <c r="D103" s="257"/>
      <c r="E103" s="257"/>
      <c r="F103" s="255"/>
      <c r="G103" s="288"/>
      <c r="K103" s="18"/>
      <c r="L103" s="757" t="str">
        <f t="array" ref="L103">IF(SUM(ABS(M103:Y103))&gt;0,IF(OR($M$8:$Y$8=M103:Y103),"Hide","Show"),"")</f>
        <v/>
      </c>
    </row>
    <row r="104" spans="2:12" x14ac:dyDescent="0.4">
      <c r="B104" s="263"/>
      <c r="C104" s="264" t="s">
        <v>337</v>
      </c>
      <c r="D104" s="257"/>
      <c r="E104" s="257"/>
      <c r="F104" s="255"/>
      <c r="G104" s="288"/>
      <c r="K104" s="18"/>
      <c r="L104" s="757" t="str">
        <f t="array" ref="L104">IF(SUM(ABS(M104:Y104))&gt;0,IF(OR($M$8:$Y$8=M104:Y104),"Hide","Show"),"")</f>
        <v/>
      </c>
    </row>
    <row r="105" spans="2:12" ht="16" thickBot="1" x14ac:dyDescent="0.45">
      <c r="B105" s="263"/>
      <c r="C105" s="266" t="s">
        <v>466</v>
      </c>
      <c r="D105" s="260"/>
      <c r="E105" s="260"/>
      <c r="F105" s="256"/>
      <c r="G105" s="288"/>
      <c r="K105" s="18"/>
      <c r="L105" s="757" t="str">
        <f t="array" ref="L105">IF(SUM(ABS(M105:Y105))&gt;0,IF(OR($M$8:$Y$8=M105:Y105),"Hide","Show"),"")</f>
        <v/>
      </c>
    </row>
    <row r="106" spans="2:12" ht="16" thickBot="1" x14ac:dyDescent="0.45">
      <c r="B106" s="263"/>
      <c r="C106" s="258"/>
      <c r="D106" s="258"/>
      <c r="E106" s="258"/>
      <c r="F106" s="258"/>
      <c r="G106" s="293"/>
      <c r="K106" s="18"/>
      <c r="L106" s="757" t="str">
        <f t="array" ref="L106">IF(SUM(ABS(M106:Y106))&gt;0,IF(OR($M$8:$Y$8=M106:Y106),"Hide","Show"),"")</f>
        <v/>
      </c>
    </row>
    <row r="107" spans="2:12" ht="16" thickBot="1" x14ac:dyDescent="0.45">
      <c r="B107" s="263"/>
      <c r="C107" s="1118" t="s">
        <v>59</v>
      </c>
      <c r="D107" s="1119"/>
      <c r="E107" s="1119"/>
      <c r="F107" s="1120"/>
      <c r="G107" s="288"/>
      <c r="K107" s="18"/>
      <c r="L107" s="757" t="str">
        <f t="array" ref="L107">IF(SUM(ABS(M107:Y107))&gt;0,IF(OR($M$8:$Y$8=M107:Y107),"Hide","Show"),"")</f>
        <v/>
      </c>
    </row>
    <row r="108" spans="2:12" x14ac:dyDescent="0.4">
      <c r="B108" s="263"/>
      <c r="C108" s="267"/>
      <c r="D108" s="1165" t="s">
        <v>45</v>
      </c>
      <c r="E108" s="1166"/>
      <c r="F108" s="1167"/>
      <c r="G108" s="288"/>
      <c r="K108" s="18"/>
      <c r="L108" s="757" t="str">
        <f t="array" ref="L108">IF(SUM(ABS(M108:Y108))&gt;0,IF(OR($M$8:$Y$8=M108:Y108),"Hide","Show"),"")</f>
        <v/>
      </c>
    </row>
    <row r="109" spans="2:12" x14ac:dyDescent="0.4">
      <c r="B109" s="268"/>
      <c r="C109" s="263"/>
      <c r="D109" s="269" t="s">
        <v>52</v>
      </c>
      <c r="E109" s="269" t="s">
        <v>53</v>
      </c>
      <c r="F109" s="270" t="s">
        <v>54</v>
      </c>
      <c r="G109" s="288"/>
      <c r="K109" s="18"/>
      <c r="L109" s="757" t="str">
        <f t="array" ref="L109">IF(SUM(ABS(M109:Y109))&gt;0,IF(OR($M$8:$Y$8=M109:Y109),"Hide","Show"),"")</f>
        <v/>
      </c>
    </row>
    <row r="110" spans="2:12" x14ac:dyDescent="0.4">
      <c r="B110" s="263"/>
      <c r="C110" s="264" t="s">
        <v>60</v>
      </c>
      <c r="D110" s="257"/>
      <c r="E110" s="257"/>
      <c r="F110" s="255"/>
      <c r="G110" s="288"/>
      <c r="K110" s="18"/>
      <c r="L110" s="757" t="str">
        <f t="array" ref="L110">IF(SUM(ABS(M110:Y110))&gt;0,IF(OR($M$8:$Y$8=M110:Y110),"Hide","Show"),"")</f>
        <v/>
      </c>
    </row>
    <row r="111" spans="2:12" x14ac:dyDescent="0.4">
      <c r="B111" s="263"/>
      <c r="C111" s="264" t="s">
        <v>61</v>
      </c>
      <c r="D111" s="257"/>
      <c r="E111" s="257"/>
      <c r="F111" s="255"/>
      <c r="G111" s="288"/>
      <c r="K111" s="18"/>
      <c r="L111" s="757" t="str">
        <f t="array" ref="L111">IF(SUM(ABS(M111:Y111))&gt;0,IF(OR($M$8:$Y$8=M111:Y111),"Hide","Show"),"")</f>
        <v/>
      </c>
    </row>
    <row r="112" spans="2:12" x14ac:dyDescent="0.4">
      <c r="B112" s="263"/>
      <c r="C112" s="264" t="s">
        <v>62</v>
      </c>
      <c r="D112" s="257"/>
      <c r="E112" s="257"/>
      <c r="F112" s="255"/>
      <c r="G112" s="288"/>
      <c r="K112" s="18"/>
      <c r="L112" s="757" t="str">
        <f t="array" ref="L112">IF(SUM(ABS(M112:Y112))&gt;0,IF(OR($M$8:$Y$8=M112:Y112),"Hide","Show"),"")</f>
        <v/>
      </c>
    </row>
    <row r="113" spans="2:12" x14ac:dyDescent="0.4">
      <c r="B113" s="263"/>
      <c r="C113" s="264" t="s">
        <v>63</v>
      </c>
      <c r="D113" s="257"/>
      <c r="E113" s="257"/>
      <c r="F113" s="255"/>
      <c r="G113" s="288"/>
      <c r="K113" s="18"/>
      <c r="L113" s="757" t="str">
        <f t="array" ref="L113">IF(SUM(ABS(M113:Y113))&gt;0,IF(OR($M$8:$Y$8=M113:Y113),"Hide","Show"),"")</f>
        <v/>
      </c>
    </row>
    <row r="114" spans="2:12" x14ac:dyDescent="0.4">
      <c r="B114" s="263"/>
      <c r="C114" s="264" t="s">
        <v>64</v>
      </c>
      <c r="D114" s="257"/>
      <c r="E114" s="257"/>
      <c r="F114" s="255"/>
      <c r="G114" s="288"/>
      <c r="K114" s="18"/>
      <c r="L114" s="757" t="str">
        <f t="array" ref="L114">IF(SUM(ABS(M114:Y114))&gt;0,IF(OR($M$8:$Y$8=M114:Y114),"Hide","Show"),"")</f>
        <v/>
      </c>
    </row>
    <row r="115" spans="2:12" x14ac:dyDescent="0.4">
      <c r="B115" s="263"/>
      <c r="C115" s="264" t="s">
        <v>65</v>
      </c>
      <c r="D115" s="257"/>
      <c r="E115" s="257"/>
      <c r="F115" s="255"/>
      <c r="G115" s="288"/>
      <c r="K115" s="18"/>
      <c r="L115" s="757" t="str">
        <f t="array" ref="L115">IF(SUM(ABS(M115:Y115))&gt;0,IF(OR($M$8:$Y$8=M115:Y115),"Hide","Show"),"")</f>
        <v/>
      </c>
    </row>
    <row r="116" spans="2:12" x14ac:dyDescent="0.4">
      <c r="B116" s="263"/>
      <c r="C116" s="264" t="s">
        <v>66</v>
      </c>
      <c r="D116" s="257"/>
      <c r="E116" s="257"/>
      <c r="F116" s="255"/>
      <c r="G116" s="288"/>
      <c r="K116" s="18"/>
      <c r="L116" s="757" t="str">
        <f t="array" ref="L116">IF(SUM(ABS(M116:Y116))&gt;0,IF(OR($M$8:$Y$8=M116:Y116),"Hide","Show"),"")</f>
        <v/>
      </c>
    </row>
    <row r="117" spans="2:12" x14ac:dyDescent="0.4">
      <c r="B117" s="263"/>
      <c r="C117" s="264" t="s">
        <v>67</v>
      </c>
      <c r="D117" s="257"/>
      <c r="E117" s="257"/>
      <c r="F117" s="255"/>
      <c r="G117" s="288"/>
      <c r="K117" s="18"/>
      <c r="L117" s="757" t="str">
        <f t="array" ref="L117">IF(SUM(ABS(M117:Y117))&gt;0,IF(OR($M$8:$Y$8=M117:Y117),"Hide","Show"),"")</f>
        <v/>
      </c>
    </row>
    <row r="118" spans="2:12" x14ac:dyDescent="0.4">
      <c r="B118" s="263"/>
      <c r="C118" s="264" t="s">
        <v>68</v>
      </c>
      <c r="D118" s="257"/>
      <c r="E118" s="257"/>
      <c r="F118" s="255"/>
      <c r="G118" s="288"/>
      <c r="K118" s="18"/>
      <c r="L118" s="757" t="str">
        <f t="array" ref="L118">IF(SUM(ABS(M118:Y118))&gt;0,IF(OR($M$8:$Y$8=M118:Y118),"Hide","Show"),"")</f>
        <v/>
      </c>
    </row>
    <row r="119" spans="2:12" x14ac:dyDescent="0.4">
      <c r="B119" s="263"/>
      <c r="C119" s="264" t="s">
        <v>69</v>
      </c>
      <c r="D119" s="257"/>
      <c r="E119" s="257"/>
      <c r="F119" s="255"/>
      <c r="G119" s="288"/>
      <c r="K119" s="18"/>
      <c r="L119" s="757" t="str">
        <f t="array" ref="L119">IF(SUM(ABS(M119:Y119))&gt;0,IF(OR($M$8:$Y$8=M119:Y119),"Hide","Show"),"")</f>
        <v/>
      </c>
    </row>
    <row r="120" spans="2:12" ht="16" thickBot="1" x14ac:dyDescent="0.45">
      <c r="B120" s="263"/>
      <c r="C120" s="266" t="s">
        <v>70</v>
      </c>
      <c r="D120" s="260"/>
      <c r="E120" s="260"/>
      <c r="F120" s="256"/>
      <c r="G120" s="288"/>
      <c r="K120" s="18"/>
      <c r="L120" s="757" t="str">
        <f t="array" ref="L120">IF(SUM(ABS(M120:Y120))&gt;0,IF(OR($M$8:$Y$8=M120:Y120),"Hide","Show"),"")</f>
        <v/>
      </c>
    </row>
    <row r="121" spans="2:12" ht="16" thickBot="1" x14ac:dyDescent="0.45">
      <c r="B121" s="263"/>
      <c r="C121" s="258"/>
      <c r="D121" s="258"/>
      <c r="E121" s="258"/>
      <c r="F121" s="258"/>
      <c r="G121" s="293"/>
      <c r="K121" s="18"/>
      <c r="L121" s="757" t="str">
        <f t="array" ref="L121">IF(SUM(ABS(M121:Y121))&gt;0,IF(OR($M$8:$Y$8=M121:Y121),"Hide","Show"),"")</f>
        <v/>
      </c>
    </row>
    <row r="122" spans="2:12" ht="16" thickBot="1" x14ac:dyDescent="0.45">
      <c r="B122" s="263"/>
      <c r="C122" s="1118" t="s">
        <v>71</v>
      </c>
      <c r="D122" s="1119"/>
      <c r="E122" s="1119"/>
      <c r="F122" s="1120"/>
      <c r="G122" s="288"/>
      <c r="K122" s="18"/>
      <c r="L122" s="757" t="str">
        <f t="array" ref="L122">IF(SUM(ABS(M122:Y122))&gt;0,IF(OR($M$8:$Y$8=M122:Y122),"Hide","Show"),"")</f>
        <v/>
      </c>
    </row>
    <row r="123" spans="2:12" x14ac:dyDescent="0.4">
      <c r="B123" s="263"/>
      <c r="C123" s="267"/>
      <c r="D123" s="1165" t="s">
        <v>45</v>
      </c>
      <c r="E123" s="1166"/>
      <c r="F123" s="1167"/>
      <c r="G123" s="288"/>
      <c r="K123" s="18"/>
      <c r="L123" s="757" t="str">
        <f t="array" ref="L123">IF(SUM(ABS(M123:Y123))&gt;0,IF(OR($M$8:$Y$8=M123:Y123),"Hide","Show"),"")</f>
        <v/>
      </c>
    </row>
    <row r="124" spans="2:12" x14ac:dyDescent="0.4">
      <c r="B124" s="268"/>
      <c r="C124" s="263"/>
      <c r="D124" s="269" t="s">
        <v>52</v>
      </c>
      <c r="E124" s="269" t="s">
        <v>53</v>
      </c>
      <c r="F124" s="270" t="s">
        <v>54</v>
      </c>
      <c r="G124" s="288"/>
      <c r="K124" s="18"/>
      <c r="L124" s="757" t="str">
        <f t="array" ref="L124">IF(SUM(ABS(M124:Y124))&gt;0,IF(OR($M$8:$Y$8=M124:Y124),"Hide","Show"),"")</f>
        <v/>
      </c>
    </row>
    <row r="125" spans="2:12" x14ac:dyDescent="0.4">
      <c r="B125" s="263"/>
      <c r="C125" s="264" t="s">
        <v>72</v>
      </c>
      <c r="D125" s="257"/>
      <c r="E125" s="257"/>
      <c r="F125" s="255"/>
      <c r="G125" s="288"/>
      <c r="K125" s="18"/>
      <c r="L125" s="757" t="str">
        <f t="array" ref="L125">IF(SUM(ABS(M125:Y125))&gt;0,IF(OR($M$8:$Y$8=M125:Y125),"Hide","Show"),"")</f>
        <v/>
      </c>
    </row>
    <row r="126" spans="2:12" x14ac:dyDescent="0.4">
      <c r="B126" s="263"/>
      <c r="C126" s="264" t="s">
        <v>73</v>
      </c>
      <c r="D126" s="257"/>
      <c r="E126" s="257"/>
      <c r="F126" s="255"/>
      <c r="G126" s="288"/>
      <c r="K126" s="18"/>
      <c r="L126" s="757" t="str">
        <f t="array" ref="L126">IF(SUM(ABS(M126:Y126))&gt;0,IF(OR($M$8:$Y$8=M126:Y126),"Hide","Show"),"")</f>
        <v/>
      </c>
    </row>
    <row r="127" spans="2:12" x14ac:dyDescent="0.4">
      <c r="B127" s="263"/>
      <c r="C127" s="264" t="s">
        <v>74</v>
      </c>
      <c r="D127" s="257"/>
      <c r="E127" s="257"/>
      <c r="F127" s="255"/>
      <c r="G127" s="288"/>
      <c r="K127" s="18"/>
      <c r="L127" s="757" t="str">
        <f t="array" ref="L127">IF(SUM(ABS(M127:Y127))&gt;0,IF(OR($M$8:$Y$8=M127:Y127),"Hide","Show"),"")</f>
        <v/>
      </c>
    </row>
    <row r="128" spans="2:12" x14ac:dyDescent="0.4">
      <c r="B128" s="263"/>
      <c r="C128" s="264" t="s">
        <v>75</v>
      </c>
      <c r="D128" s="257"/>
      <c r="E128" s="257"/>
      <c r="F128" s="255"/>
      <c r="G128" s="288"/>
      <c r="K128" s="18"/>
      <c r="L128" s="757" t="str">
        <f t="array" ref="L128">IF(SUM(ABS(M128:Y128))&gt;0,IF(OR($M$8:$Y$8=M128:Y128),"Hide","Show"),"")</f>
        <v/>
      </c>
    </row>
    <row r="129" spans="2:12" ht="16" thickBot="1" x14ac:dyDescent="0.45">
      <c r="B129" s="263"/>
      <c r="C129" s="272" t="s">
        <v>340</v>
      </c>
      <c r="D129" s="260"/>
      <c r="E129" s="260"/>
      <c r="F129" s="256"/>
      <c r="G129" s="288"/>
      <c r="K129" s="18"/>
      <c r="L129" s="757" t="str">
        <f t="array" ref="L129">IF(SUM(ABS(M129:Y129))&gt;0,IF(OR($M$8:$Y$8=M129:Y129),"Hide","Show"),"")</f>
        <v/>
      </c>
    </row>
    <row r="130" spans="2:12" ht="16" thickBot="1" x14ac:dyDescent="0.45">
      <c r="B130" s="263"/>
      <c r="C130" s="258"/>
      <c r="D130" s="258"/>
      <c r="E130" s="258"/>
      <c r="F130" s="258"/>
      <c r="G130" s="293"/>
      <c r="K130" s="18"/>
      <c r="L130" s="757" t="str">
        <f t="array" ref="L130">IF(SUM(ABS(M130:Y130))&gt;0,IF(OR($M$8:$Y$8=M130:Y130),"Hide","Show"),"")</f>
        <v/>
      </c>
    </row>
    <row r="131" spans="2:12" ht="16" thickBot="1" x14ac:dyDescent="0.45">
      <c r="B131" s="263"/>
      <c r="C131" s="1118" t="s">
        <v>76</v>
      </c>
      <c r="D131" s="1119"/>
      <c r="E131" s="1119"/>
      <c r="F131" s="1120"/>
      <c r="G131" s="288"/>
      <c r="K131" s="18"/>
      <c r="L131" s="757" t="str">
        <f t="array" ref="L131">IF(SUM(ABS(M131:Y131))&gt;0,IF(OR($M$8:$Y$8=M131:Y131),"Hide","Show"),"")</f>
        <v/>
      </c>
    </row>
    <row r="132" spans="2:12" x14ac:dyDescent="0.4">
      <c r="B132" s="263"/>
      <c r="C132" s="267"/>
      <c r="D132" s="1165" t="s">
        <v>45</v>
      </c>
      <c r="E132" s="1166"/>
      <c r="F132" s="1167"/>
      <c r="G132" s="288"/>
      <c r="K132" s="18"/>
      <c r="L132" s="757" t="str">
        <f t="array" ref="L132">IF(SUM(ABS(M132:Y132))&gt;0,IF(OR($M$8:$Y$8=M132:Y132),"Hide","Show"),"")</f>
        <v/>
      </c>
    </row>
    <row r="133" spans="2:12" x14ac:dyDescent="0.4">
      <c r="B133" s="273"/>
      <c r="C133" s="263"/>
      <c r="D133" s="269" t="s">
        <v>52</v>
      </c>
      <c r="E133" s="269" t="s">
        <v>53</v>
      </c>
      <c r="F133" s="270" t="s">
        <v>54</v>
      </c>
      <c r="G133" s="288"/>
      <c r="K133" s="18"/>
      <c r="L133" s="757" t="str">
        <f t="array" ref="L133">IF(SUM(ABS(M133:Y133))&gt;0,IF(OR($M$8:$Y$8=M133:Y133),"Hide","Show"),"")</f>
        <v/>
      </c>
    </row>
    <row r="134" spans="2:12" x14ac:dyDescent="0.4">
      <c r="B134" s="263"/>
      <c r="C134" s="264" t="s">
        <v>452</v>
      </c>
      <c r="D134" s="257"/>
      <c r="E134" s="257"/>
      <c r="F134" s="255"/>
      <c r="G134" s="288"/>
      <c r="K134" s="18"/>
      <c r="L134" s="757" t="str">
        <f t="array" ref="L134">IF(SUM(ABS(M134:Y134))&gt;0,IF(OR($M$8:$Y$8=M134:Y134),"Hide","Show"),"")</f>
        <v/>
      </c>
    </row>
    <row r="135" spans="2:12" x14ac:dyDescent="0.4">
      <c r="B135" s="263"/>
      <c r="C135" s="264" t="s">
        <v>453</v>
      </c>
      <c r="D135" s="257"/>
      <c r="E135" s="257"/>
      <c r="F135" s="255"/>
      <c r="G135" s="288"/>
      <c r="K135" s="18"/>
      <c r="L135" s="757" t="str">
        <f t="array" ref="L135">IF(SUM(ABS(M135:Y135))&gt;0,IF(OR($M$8:$Y$8=M135:Y135),"Hide","Show"),"")</f>
        <v/>
      </c>
    </row>
    <row r="136" spans="2:12" x14ac:dyDescent="0.4">
      <c r="B136" s="263"/>
      <c r="C136" s="264" t="s">
        <v>454</v>
      </c>
      <c r="D136" s="257"/>
      <c r="E136" s="257"/>
      <c r="F136" s="255"/>
      <c r="G136" s="288"/>
      <c r="K136" s="18"/>
      <c r="L136" s="757" t="str">
        <f t="array" ref="L136">IF(SUM(ABS(M136:Y136))&gt;0,IF(OR($M$8:$Y$8=M136:Y136),"Hide","Show"),"")</f>
        <v/>
      </c>
    </row>
    <row r="137" spans="2:12" x14ac:dyDescent="0.4">
      <c r="B137" s="263"/>
      <c r="C137" s="264" t="s">
        <v>79</v>
      </c>
      <c r="D137" s="257"/>
      <c r="E137" s="257"/>
      <c r="F137" s="255"/>
      <c r="G137" s="288"/>
      <c r="K137" s="18"/>
      <c r="L137" s="757" t="str">
        <f t="array" ref="L137">IF(SUM(ABS(M137:Y137))&gt;0,IF(OR($M$8:$Y$8=M137:Y137),"Hide","Show"),"")</f>
        <v/>
      </c>
    </row>
    <row r="138" spans="2:12" x14ac:dyDescent="0.4">
      <c r="B138" s="263"/>
      <c r="C138" s="264" t="s">
        <v>80</v>
      </c>
      <c r="D138" s="257"/>
      <c r="E138" s="257"/>
      <c r="F138" s="255"/>
      <c r="G138" s="288"/>
      <c r="K138" s="18"/>
      <c r="L138" s="757" t="str">
        <f t="array" ref="L138">IF(SUM(ABS(M138:Y138))&gt;0,IF(OR($M$8:$Y$8=M138:Y138),"Hide","Show"),"")</f>
        <v/>
      </c>
    </row>
    <row r="139" spans="2:12" x14ac:dyDescent="0.4">
      <c r="B139" s="263"/>
      <c r="C139" s="264" t="s">
        <v>455</v>
      </c>
      <c r="D139" s="257"/>
      <c r="E139" s="257"/>
      <c r="F139" s="255"/>
      <c r="G139" s="288"/>
      <c r="K139" s="18"/>
      <c r="L139" s="757" t="str">
        <f t="array" ref="L139">IF(SUM(ABS(M139:Y139))&gt;0,IF(OR($M$8:$Y$8=M139:Y139),"Hide","Show"),"")</f>
        <v/>
      </c>
    </row>
    <row r="140" spans="2:12" x14ac:dyDescent="0.4">
      <c r="B140" s="263"/>
      <c r="C140" s="264" t="s">
        <v>456</v>
      </c>
      <c r="D140" s="257"/>
      <c r="E140" s="257"/>
      <c r="F140" s="255"/>
      <c r="G140" s="288"/>
      <c r="K140" s="18"/>
      <c r="L140" s="757" t="str">
        <f t="array" ref="L140">IF(SUM(ABS(M140:Y140))&gt;0,IF(OR($M$8:$Y$8=M140:Y140),"Hide","Show"),"")</f>
        <v/>
      </c>
    </row>
    <row r="141" spans="2:12" x14ac:dyDescent="0.4">
      <c r="B141" s="263"/>
      <c r="C141" s="264" t="s">
        <v>457</v>
      </c>
      <c r="D141" s="257"/>
      <c r="E141" s="257"/>
      <c r="F141" s="255"/>
      <c r="G141" s="288"/>
      <c r="K141" s="18"/>
      <c r="L141" s="757" t="str">
        <f t="array" ref="L141">IF(SUM(ABS(M141:Y141))&gt;0,IF(OR($M$8:$Y$8=M141:Y141),"Hide","Show"),"")</f>
        <v/>
      </c>
    </row>
    <row r="142" spans="2:12" x14ac:dyDescent="0.4">
      <c r="B142" s="263"/>
      <c r="C142" s="264" t="s">
        <v>83</v>
      </c>
      <c r="D142" s="257"/>
      <c r="E142" s="257"/>
      <c r="F142" s="255"/>
      <c r="G142" s="288"/>
      <c r="K142" s="18"/>
      <c r="L142" s="757" t="str">
        <f t="array" ref="L142">IF(SUM(ABS(M142:Y142))&gt;0,IF(OR($M$8:$Y$8=M142:Y142),"Hide","Show"),"")</f>
        <v/>
      </c>
    </row>
    <row r="143" spans="2:12" ht="16" thickBot="1" x14ac:dyDescent="0.45">
      <c r="B143" s="263"/>
      <c r="C143" s="266" t="s">
        <v>84</v>
      </c>
      <c r="D143" s="260"/>
      <c r="E143" s="260"/>
      <c r="F143" s="256"/>
      <c r="G143" s="288"/>
      <c r="K143" s="18"/>
      <c r="L143" s="757" t="str">
        <f t="array" ref="L143">IF(SUM(ABS(M143:Y143))&gt;0,IF(OR($M$8:$Y$8=M143:Y143),"Hide","Show"),"")</f>
        <v/>
      </c>
    </row>
    <row r="144" spans="2:12" ht="16" thickBot="1" x14ac:dyDescent="0.45">
      <c r="B144" s="263"/>
      <c r="C144" s="258"/>
      <c r="D144" s="258"/>
      <c r="E144" s="258"/>
      <c r="F144" s="258"/>
      <c r="G144" s="293"/>
      <c r="K144" s="18"/>
      <c r="L144" s="757" t="str">
        <f t="array" ref="L144">IF(SUM(ABS(M144:Y144))&gt;0,IF(OR($M$8:$Y$8=M144:Y144),"Hide","Show"),"")</f>
        <v/>
      </c>
    </row>
    <row r="145" spans="1:12" ht="16" thickBot="1" x14ac:dyDescent="0.45">
      <c r="B145" s="263"/>
      <c r="C145" s="1118" t="s">
        <v>85</v>
      </c>
      <c r="D145" s="1119"/>
      <c r="E145" s="1119"/>
      <c r="F145" s="1120"/>
      <c r="G145" s="288"/>
      <c r="K145" s="18"/>
      <c r="L145" s="757" t="str">
        <f t="array" ref="L145">IF(SUM(ABS(M145:Y145))&gt;0,IF(OR($M$8:$Y$8=M145:Y145),"Hide","Show"),"")</f>
        <v/>
      </c>
    </row>
    <row r="146" spans="1:12" x14ac:dyDescent="0.4">
      <c r="B146" s="268"/>
      <c r="C146" s="267"/>
      <c r="D146" s="1165" t="s">
        <v>45</v>
      </c>
      <c r="E146" s="1166"/>
      <c r="F146" s="1167"/>
      <c r="G146" s="293"/>
      <c r="K146" s="18"/>
      <c r="L146" s="757" t="str">
        <f t="array" ref="L146">IF(SUM(ABS(M146:Y146))&gt;0,IF(OR($M$8:$Y$8=M146:Y146),"Hide","Show"),"")</f>
        <v/>
      </c>
    </row>
    <row r="147" spans="1:12" x14ac:dyDescent="0.4">
      <c r="B147" s="263"/>
      <c r="C147" s="264" t="s">
        <v>86</v>
      </c>
      <c r="D147" s="1112"/>
      <c r="E147" s="1112"/>
      <c r="F147" s="1113"/>
      <c r="G147" s="293"/>
      <c r="K147" s="18"/>
      <c r="L147" s="757" t="str">
        <f t="array" ref="L147">IF(SUM(ABS(M147:Y147))&gt;0,IF(OR($M$8:$Y$8=M147:Y147),"Hide","Show"),"")</f>
        <v/>
      </c>
    </row>
    <row r="148" spans="1:12" x14ac:dyDescent="0.4">
      <c r="B148" s="263"/>
      <c r="C148" s="264" t="s">
        <v>253</v>
      </c>
      <c r="D148" s="1112"/>
      <c r="E148" s="1112"/>
      <c r="F148" s="1113"/>
      <c r="G148" s="293"/>
      <c r="K148" s="18"/>
      <c r="L148" s="757" t="str">
        <f t="array" ref="L148">IF(SUM(ABS(M148:Y148))&gt;0,IF(OR($M$8:$Y$8=M148:Y148),"Hide","Show"),"")</f>
        <v/>
      </c>
    </row>
    <row r="149" spans="1:12" ht="16" thickBot="1" x14ac:dyDescent="0.45">
      <c r="B149" s="263"/>
      <c r="C149" s="266" t="s">
        <v>87</v>
      </c>
      <c r="D149" s="1114" t="str">
        <f>IF(D147+D148=0,"",D147+D148)</f>
        <v/>
      </c>
      <c r="E149" s="1114"/>
      <c r="F149" s="1115"/>
      <c r="G149" s="293"/>
      <c r="K149" s="18"/>
      <c r="L149" s="757" t="str">
        <f t="array" ref="L149">IF(SUM(ABS(M149:Y149))&gt;0,IF(OR($M$8:$Y$8=M149:Y149),"Hide","Show"),"")</f>
        <v/>
      </c>
    </row>
    <row r="150" spans="1:12" ht="16" thickBot="1" x14ac:dyDescent="0.45">
      <c r="B150" s="276"/>
      <c r="C150" s="261"/>
      <c r="D150" s="261"/>
      <c r="E150" s="261"/>
      <c r="F150" s="261"/>
      <c r="G150" s="298"/>
      <c r="K150" s="18"/>
      <c r="L150" s="757" t="str">
        <f t="array" ref="L150">IF(SUM(ABS(M150:Y150))&gt;0,IF(OR($M$8:$Y$8=M150:Y150),"Hide","Show"),"")</f>
        <v/>
      </c>
    </row>
    <row r="151" spans="1:12" x14ac:dyDescent="0.4">
      <c r="B151" s="282"/>
      <c r="C151" s="282"/>
      <c r="D151" s="282"/>
      <c r="E151" s="282"/>
      <c r="F151" s="258"/>
      <c r="G151" s="301"/>
      <c r="K151" s="18"/>
      <c r="L151" s="757" t="str">
        <f t="array" ref="L151">IF(SUM(ABS(M151:Y151))&gt;0,IF(OR($M$8:$Y$8=M151:Y151),"Hide","Show"),"")</f>
        <v/>
      </c>
    </row>
    <row r="152" spans="1:12" x14ac:dyDescent="0.4">
      <c r="K152" s="18"/>
      <c r="L152" s="757" t="str">
        <f t="array" ref="L152">IF(SUM(ABS(M152:Y152))&gt;0,IF(OR($M$8:$Y$8=M152:Y152),"Hide","Show"),"")</f>
        <v/>
      </c>
    </row>
    <row r="153" spans="1:12" s="17" customFormat="1" x14ac:dyDescent="0.4">
      <c r="A153" s="18"/>
      <c r="B153" s="18"/>
      <c r="C153" s="18"/>
      <c r="D153" s="18"/>
      <c r="E153" s="18"/>
      <c r="F153" s="18"/>
      <c r="G153" s="18"/>
      <c r="H153" s="18"/>
      <c r="I153" s="18"/>
      <c r="J153" s="18"/>
      <c r="K153" s="18"/>
      <c r="L153" s="757" t="str">
        <f t="array" ref="L153">IF(SUM(ABS(M153:Y153))&gt;0,IF(OR($M$8:$Y$8=M153:Y153),"Hide","Show"),"")</f>
        <v/>
      </c>
    </row>
    <row r="154" spans="1:12" x14ac:dyDescent="0.4">
      <c r="L154" s="757" t="str">
        <f t="array" ref="L154">IF(SUM(ABS(M154:Y154))&gt;0,IF(OR($M$8:$Y$8=M154:Y154),"Hide","Show"),"")</f>
        <v/>
      </c>
    </row>
    <row r="155" spans="1:12" x14ac:dyDescent="0.4">
      <c r="L155" s="757" t="str">
        <f t="array" ref="L155">IF(SUM(ABS(M155:Y155))&gt;0,IF(OR($M$8:$Y$8=M155:Y155),"Hide","Show"),"")</f>
        <v/>
      </c>
    </row>
    <row r="156" spans="1:12" x14ac:dyDescent="0.4">
      <c r="L156" s="757" t="str">
        <f t="array" ref="L156">IF(SUM(ABS(M156:Y156))&gt;0,IF(OR($M$8:$Y$8=M156:Y156),"Hide","Show"),"")</f>
        <v/>
      </c>
    </row>
    <row r="157" spans="1:12" x14ac:dyDescent="0.4">
      <c r="L157" s="757" t="str">
        <f t="array" ref="L157">IF(SUM(ABS(M157:Y157))&gt;0,IF(OR($M$8:$Y$8=M157:Y157),"Hide","Show"),"")</f>
        <v/>
      </c>
    </row>
    <row r="158" spans="1:12" x14ac:dyDescent="0.4">
      <c r="L158" s="757" t="str">
        <f t="array" ref="L158">IF(SUM(ABS(M158:Y158))&gt;0,IF(OR($M$8:$Y$8=M158:Y158),"Hide","Show"),"")</f>
        <v/>
      </c>
    </row>
    <row r="159" spans="1:12" x14ac:dyDescent="0.4">
      <c r="L159" s="757" t="str">
        <f t="array" ref="L159">IF(SUM(ABS(M159:Y159))&gt;0,IF(OR($M$8:$Y$8=M159:Y159),"Hide","Show"),"")</f>
        <v/>
      </c>
    </row>
    <row r="160" spans="1:12" x14ac:dyDescent="0.4">
      <c r="L160" s="757" t="str">
        <f t="array" ref="L160">IF(SUM(ABS(M160:Y160))&gt;0,IF(OR($M$8:$Y$8=M160:Y160),"Hide","Show"),"")</f>
        <v/>
      </c>
    </row>
    <row r="161" spans="12:12" x14ac:dyDescent="0.4">
      <c r="L161" s="757" t="str">
        <f t="array" ref="L161">IF(SUM(ABS(M161:Y161))&gt;0,IF(OR($M$8:$Y$8=M161:Y161),"Hide","Show"),"")</f>
        <v/>
      </c>
    </row>
    <row r="162" spans="12:12" x14ac:dyDescent="0.4">
      <c r="L162" s="757" t="str">
        <f t="array" ref="L162">IF(SUM(ABS(M162:Y162))&gt;0,IF(OR($M$8:$Y$8=M162:Y162),"Hide","Show"),"")</f>
        <v/>
      </c>
    </row>
    <row r="163" spans="12:12" x14ac:dyDescent="0.4">
      <c r="L163" s="757" t="str">
        <f t="array" ref="L163">IF(SUM(ABS(M163:Y163))&gt;0,IF(OR($M$8:$Y$8=M163:Y163),"Hide","Show"),"")</f>
        <v/>
      </c>
    </row>
    <row r="164" spans="12:12" x14ac:dyDescent="0.4">
      <c r="L164" s="757" t="str">
        <f t="array" ref="L164">IF(SUM(ABS(M164:Y164))&gt;0,IF(OR($M$8:$Y$8=M164:Y164),"Hide","Show"),"")</f>
        <v/>
      </c>
    </row>
    <row r="165" spans="12:12" x14ac:dyDescent="0.4">
      <c r="L165" s="757" t="str">
        <f t="array" ref="L165">IF(SUM(ABS(M165:Y165))&gt;0,IF(OR($M$8:$Y$8=M165:Y165),"Hide","Show"),"")</f>
        <v/>
      </c>
    </row>
    <row r="166" spans="12:12" x14ac:dyDescent="0.4">
      <c r="L166" s="757" t="str">
        <f t="array" ref="L166">IF(SUM(ABS(M166:Y166))&gt;0,IF(OR($M$8:$Y$8=M166:Y166),"Hide","Show"),"")</f>
        <v/>
      </c>
    </row>
    <row r="167" spans="12:12" x14ac:dyDescent="0.4">
      <c r="L167" s="757" t="str">
        <f t="array" ref="L167">IF(SUM(ABS(M167:Y167))&gt;0,IF(OR($M$8:$Y$8=M167:Y167),"Hide","Show"),"")</f>
        <v/>
      </c>
    </row>
    <row r="168" spans="12:12" x14ac:dyDescent="0.4">
      <c r="L168" s="757" t="str">
        <f t="array" ref="L168">IF(SUM(ABS(M168:Y168))&gt;0,IF(OR($M$8:$Y$8=M168:Y168),"Hide","Show"),"")</f>
        <v/>
      </c>
    </row>
    <row r="169" spans="12:12" x14ac:dyDescent="0.4">
      <c r="L169" s="757" t="str">
        <f t="array" ref="L169">IF(SUM(ABS(M169:Y169))&gt;0,IF(OR($M$8:$Y$8=M169:Y169),"Hide","Show"),"")</f>
        <v/>
      </c>
    </row>
    <row r="170" spans="12:12" x14ac:dyDescent="0.4">
      <c r="L170" s="757" t="str">
        <f t="array" ref="L170">IF(SUM(ABS(M170:Y170))&gt;0,IF(OR($M$8:$Y$8=M170:Y170),"Hide","Show"),"")</f>
        <v/>
      </c>
    </row>
    <row r="171" spans="12:12" x14ac:dyDescent="0.4">
      <c r="L171" s="757" t="str">
        <f t="array" ref="L171">IF(SUM(ABS(M171:Y171))&gt;0,IF(OR($M$8:$Y$8=M171:Y171),"Hide","Show"),"")</f>
        <v/>
      </c>
    </row>
    <row r="172" spans="12:12" x14ac:dyDescent="0.4">
      <c r="L172" s="757" t="str">
        <f t="array" ref="L172">IF(SUM(ABS(M172:Y172))&gt;0,IF(OR($M$8:$Y$8=M172:Y172),"Hide","Show"),"")</f>
        <v/>
      </c>
    </row>
    <row r="173" spans="12:12" x14ac:dyDescent="0.4">
      <c r="L173" s="757" t="str">
        <f t="array" ref="L173">IF(SUM(ABS(M173:Y173))&gt;0,IF(OR($M$8:$Y$8=M173:Y173),"Hide","Show"),"")</f>
        <v/>
      </c>
    </row>
    <row r="174" spans="12:12" x14ac:dyDescent="0.4">
      <c r="L174" s="757" t="str">
        <f t="array" ref="L174">IF(SUM(ABS(M174:Y174))&gt;0,IF(OR($M$8:$Y$8=M174:Y174),"Hide","Show"),"")</f>
        <v/>
      </c>
    </row>
    <row r="175" spans="12:12" x14ac:dyDescent="0.4">
      <c r="L175" s="757" t="str">
        <f t="array" ref="L175">IF(SUM(ABS(M175:Y175))&gt;0,IF(OR($M$8:$Y$8=M175:Y175),"Hide","Show"),"")</f>
        <v/>
      </c>
    </row>
    <row r="176" spans="12:12" x14ac:dyDescent="0.4">
      <c r="L176" s="757" t="str">
        <f t="array" ref="L176">IF(SUM(ABS(M176:Y176))&gt;0,IF(OR($M$8:$Y$8=M176:Y176),"Hide","Show"),"")</f>
        <v/>
      </c>
    </row>
    <row r="177" spans="12:12" x14ac:dyDescent="0.4">
      <c r="L177" s="757" t="str">
        <f t="array" ref="L177">IF(SUM(ABS(M177:Y177))&gt;0,IF(OR($M$8:$Y$8=M177:Y177),"Hide","Show"),"")</f>
        <v/>
      </c>
    </row>
    <row r="178" spans="12:12" x14ac:dyDescent="0.4">
      <c r="L178" s="757" t="str">
        <f t="array" ref="L178">IF(SUM(ABS(M178:Y178))&gt;0,IF(OR($M$8:$Y$8=M178:Y178),"Hide","Show"),"")</f>
        <v/>
      </c>
    </row>
    <row r="179" spans="12:12" x14ac:dyDescent="0.4">
      <c r="L179" s="757" t="str">
        <f t="array" ref="L179">IF(SUM(ABS(M179:Y179))&gt;0,IF(OR($M$8:$Y$8=M179:Y179),"Hide","Show"),"")</f>
        <v/>
      </c>
    </row>
    <row r="180" spans="12:12" x14ac:dyDescent="0.4">
      <c r="L180" s="757" t="str">
        <f t="array" ref="L180">IF(SUM(ABS(M180:Y180))&gt;0,IF(OR($M$8:$Y$8=M180:Y180),"Hide","Show"),"")</f>
        <v/>
      </c>
    </row>
    <row r="181" spans="12:12" x14ac:dyDescent="0.4">
      <c r="L181" s="757" t="str">
        <f t="array" ref="L181">IF(SUM(ABS(M181:Y181))&gt;0,IF(OR($M$8:$Y$8=M181:Y181),"Hide","Show"),"")</f>
        <v/>
      </c>
    </row>
    <row r="182" spans="12:12" x14ac:dyDescent="0.4">
      <c r="L182" s="757" t="str">
        <f t="array" ref="L182">IF(SUM(ABS(M182:Y182))&gt;0,IF(OR($M$8:$Y$8=M182:Y182),"Hide","Show"),"")</f>
        <v/>
      </c>
    </row>
    <row r="183" spans="12:12" x14ac:dyDescent="0.4">
      <c r="L183" s="757" t="str">
        <f t="array" ref="L183">IF(SUM(ABS(M183:Y183))&gt;0,IF(OR($M$8:$Y$8=M183:Y183),"Hide","Show"),"")</f>
        <v/>
      </c>
    </row>
    <row r="184" spans="12:12" x14ac:dyDescent="0.4">
      <c r="L184" s="757" t="str">
        <f t="array" ref="L184">IF(SUM(ABS(M184:Y184))&gt;0,IF(OR($M$8:$Y$8=M184:Y184),"Hide","Show"),"")</f>
        <v/>
      </c>
    </row>
    <row r="185" spans="12:12" x14ac:dyDescent="0.4">
      <c r="L185" s="757" t="str">
        <f t="array" ref="L185">IF(SUM(ABS(M185:Y185))&gt;0,IF(OR($M$8:$Y$8=M185:Y185),"Hide","Show"),"")</f>
        <v/>
      </c>
    </row>
    <row r="186" spans="12:12" x14ac:dyDescent="0.4">
      <c r="L186" s="757" t="str">
        <f t="array" ref="L186">IF(SUM(ABS(M186:Y186))&gt;0,IF(OR($M$8:$Y$8=M186:Y186),"Hide","Show"),"")</f>
        <v/>
      </c>
    </row>
    <row r="187" spans="12:12" x14ac:dyDescent="0.4">
      <c r="L187" s="757" t="str">
        <f t="array" ref="L187">IF(SUM(ABS(M187:Y187))&gt;0,IF(OR($M$8:$Y$8=M187:Y187),"Hide","Show"),"")</f>
        <v/>
      </c>
    </row>
    <row r="188" spans="12:12" x14ac:dyDescent="0.4">
      <c r="L188" s="757" t="str">
        <f t="array" ref="L188">IF(SUM(ABS(M188:Y188))&gt;0,IF(OR($M$8:$Y$8=M188:Y188),"Hide","Show"),"")</f>
        <v/>
      </c>
    </row>
    <row r="189" spans="12:12" x14ac:dyDescent="0.4">
      <c r="L189" s="757" t="str">
        <f t="array" ref="L189">IF(SUM(ABS(M189:Y189))&gt;0,IF(OR($M$8:$Y$8=M189:Y189),"Hide","Show"),"")</f>
        <v/>
      </c>
    </row>
    <row r="190" spans="12:12" x14ac:dyDescent="0.4">
      <c r="L190" s="757" t="str">
        <f t="array" ref="L190">IF(SUM(ABS(M190:Y190))&gt;0,IF(OR($M$8:$Y$8=M190:Y190),"Hide","Show"),"")</f>
        <v/>
      </c>
    </row>
    <row r="191" spans="12:12" x14ac:dyDescent="0.4">
      <c r="L191" s="757" t="str">
        <f t="array" ref="L191">IF(SUM(ABS(M191:Y191))&gt;0,IF(OR($M$8:$Y$8=M191:Y191),"Hide","Show"),"")</f>
        <v/>
      </c>
    </row>
    <row r="192" spans="12:12" x14ac:dyDescent="0.4">
      <c r="L192" s="757" t="str">
        <f t="array" ref="L192">IF(SUM(ABS(M192:Y192))&gt;0,IF(OR($M$8:$Y$8=M192:Y192),"Hide","Show"),"")</f>
        <v/>
      </c>
    </row>
    <row r="193" spans="12:12" x14ac:dyDescent="0.4">
      <c r="L193" s="757" t="str">
        <f t="array" ref="L193">IF(SUM(ABS(M193:Y193))&gt;0,IF(OR($M$8:$Y$8=M193:Y193),"Hide","Show"),"")</f>
        <v/>
      </c>
    </row>
    <row r="194" spans="12:12" x14ac:dyDescent="0.4">
      <c r="L194" s="757" t="str">
        <f t="array" ref="L194">IF(SUM(ABS(M194:Y194))&gt;0,IF(OR($M$8:$Y$8=M194:Y194),"Hide","Show"),"")</f>
        <v/>
      </c>
    </row>
    <row r="195" spans="12:12" x14ac:dyDescent="0.4">
      <c r="L195" s="757" t="str">
        <f t="array" ref="L195">IF(SUM(ABS(M195:Y195))&gt;0,IF(OR($M$8:$Y$8=M195:Y195),"Hide","Show"),"")</f>
        <v/>
      </c>
    </row>
    <row r="196" spans="12:12" x14ac:dyDescent="0.4">
      <c r="L196" s="757" t="str">
        <f t="array" ref="L196">IF(SUM(ABS(M196:Y196))&gt;0,IF(OR($M$8:$Y$8=M196:Y196),"Hide","Show"),"")</f>
        <v/>
      </c>
    </row>
    <row r="197" spans="12:12" x14ac:dyDescent="0.4">
      <c r="L197" s="757" t="str">
        <f t="array" ref="L197">IF(SUM(ABS(M197:Y197))&gt;0,IF(OR($M$8:$Y$8=M197:Y197),"Hide","Show"),"")</f>
        <v/>
      </c>
    </row>
    <row r="198" spans="12:12" x14ac:dyDescent="0.4">
      <c r="L198" s="757" t="str">
        <f t="array" ref="L198">IF(SUM(ABS(M198:Y198))&gt;0,IF(OR($M$8:$Y$8=M198:Y198),"Hide","Show"),"")</f>
        <v/>
      </c>
    </row>
    <row r="199" spans="12:12" x14ac:dyDescent="0.4">
      <c r="L199" s="757" t="str">
        <f t="array" ref="L199">IF(SUM(ABS(M199:Y199))&gt;0,IF(OR($M$8:$Y$8=M199:Y199),"Hide","Show"),"")</f>
        <v/>
      </c>
    </row>
    <row r="200" spans="12:12" x14ac:dyDescent="0.4">
      <c r="L200" s="757" t="str">
        <f t="array" ref="L200">IF(SUM(ABS(M200:Y200))&gt;0,IF(OR($M$8:$Y$8=M200:Y200),"Hide","Show"),"")</f>
        <v/>
      </c>
    </row>
    <row r="201" spans="12:12" x14ac:dyDescent="0.4">
      <c r="L201" s="757" t="str">
        <f t="array" ref="L201">IF(SUM(ABS(M201:Y201))&gt;0,IF(OR($M$8:$Y$8=M201:Y201),"Hide","Show"),"")</f>
        <v/>
      </c>
    </row>
    <row r="202" spans="12:12" x14ac:dyDescent="0.4">
      <c r="L202" s="757" t="str">
        <f t="array" ref="L202">IF(SUM(ABS(M202:Y202))&gt;0,IF(OR($M$8:$Y$8=M202:Y202),"Hide","Show"),"")</f>
        <v/>
      </c>
    </row>
    <row r="203" spans="12:12" x14ac:dyDescent="0.4">
      <c r="L203" s="757" t="str">
        <f t="array" ref="L203">IF(SUM(ABS(M203:Y203))&gt;0,IF(OR($M$8:$Y$8=M203:Y203),"Hide","Show"),"")</f>
        <v/>
      </c>
    </row>
    <row r="204" spans="12:12" x14ac:dyDescent="0.4">
      <c r="L204" s="757" t="str">
        <f t="array" ref="L204">IF(SUM(ABS(M204:Y204))&gt;0,IF(OR($M$8:$Y$8=M204:Y204),"Hide","Show"),"")</f>
        <v/>
      </c>
    </row>
    <row r="205" spans="12:12" x14ac:dyDescent="0.4">
      <c r="L205" s="757" t="str">
        <f t="array" ref="L205">IF(SUM(ABS(M205:Y205))&gt;0,IF(OR($M$8:$Y$8=M205:Y205),"Hide","Show"),"")</f>
        <v/>
      </c>
    </row>
    <row r="206" spans="12:12" x14ac:dyDescent="0.4">
      <c r="L206" s="757" t="str">
        <f t="array" ref="L206">IF(SUM(ABS(M206:Y206))&gt;0,IF(OR($M$8:$Y$8=M206:Y206),"Hide","Show"),"")</f>
        <v/>
      </c>
    </row>
    <row r="207" spans="12:12" x14ac:dyDescent="0.4">
      <c r="L207" s="757" t="str">
        <f t="array" ref="L207">IF(SUM(ABS(M207:Y207))&gt;0,IF(OR($M$8:$Y$8=M207:Y207),"Hide","Show"),"")</f>
        <v/>
      </c>
    </row>
    <row r="208" spans="12:12" x14ac:dyDescent="0.4">
      <c r="L208" s="757" t="str">
        <f t="array" ref="L208">IF(SUM(ABS(M208:Y208))&gt;0,IF(OR($M$8:$Y$8=M208:Y208),"Hide","Show"),"")</f>
        <v/>
      </c>
    </row>
    <row r="209" spans="12:12" x14ac:dyDescent="0.4">
      <c r="L209" s="757" t="str">
        <f t="array" ref="L209">IF(SUM(ABS(M209:Y209))&gt;0,IF(OR($M$8:$Y$8=M209:Y209),"Hide","Show"),"")</f>
        <v/>
      </c>
    </row>
    <row r="210" spans="12:12" x14ac:dyDescent="0.4">
      <c r="L210" s="757" t="str">
        <f t="array" ref="L210">IF(SUM(ABS(M210:Y210))&gt;0,IF(OR($M$8:$Y$8=M210:Y210),"Hide","Show"),"")</f>
        <v/>
      </c>
    </row>
    <row r="211" spans="12:12" x14ac:dyDescent="0.4">
      <c r="L211" s="757" t="str">
        <f t="array" ref="L211">IF(SUM(ABS(M211:Y211))&gt;0,IF(OR($M$8:$Y$8=M211:Y211),"Hide","Show"),"")</f>
        <v/>
      </c>
    </row>
    <row r="212" spans="12:12" x14ac:dyDescent="0.4">
      <c r="L212" s="757" t="str">
        <f t="array" ref="L212">IF(SUM(ABS(M212:Y212))&gt;0,IF(OR($M$8:$Y$8=M212:Y212),"Hide","Show"),"")</f>
        <v/>
      </c>
    </row>
    <row r="213" spans="12:12" x14ac:dyDescent="0.4">
      <c r="L213" s="757" t="str">
        <f t="array" ref="L213">IF(SUM(ABS(M213:Y213))&gt;0,IF(OR($M$8:$Y$8=M213:Y213),"Hide","Show"),"")</f>
        <v/>
      </c>
    </row>
    <row r="214" spans="12:12" x14ac:dyDescent="0.4">
      <c r="L214" s="757" t="str">
        <f t="array" ref="L214">IF(SUM(ABS(M214:Y214))&gt;0,IF(OR($M$8:$Y$8=M214:Y214),"Hide","Show"),"")</f>
        <v/>
      </c>
    </row>
    <row r="215" spans="12:12" x14ac:dyDescent="0.4">
      <c r="L215" s="757" t="str">
        <f t="array" ref="L215">IF(SUM(ABS(M215:Y215))&gt;0,IF(OR($M$8:$Y$8=M215:Y215),"Hide","Show"),"")</f>
        <v/>
      </c>
    </row>
    <row r="216" spans="12:12" x14ac:dyDescent="0.4">
      <c r="L216" s="757" t="str">
        <f t="array" ref="L216">IF(SUM(ABS(M216:Y216))&gt;0,IF(OR($M$8:$Y$8=M216:Y216),"Hide","Show"),"")</f>
        <v/>
      </c>
    </row>
    <row r="217" spans="12:12" x14ac:dyDescent="0.4">
      <c r="L217" s="757" t="str">
        <f t="array" ref="L217">IF(SUM(ABS(M217:Y217))&gt;0,IF(OR($M$8:$Y$8=M217:Y217),"Hide","Show"),"")</f>
        <v/>
      </c>
    </row>
    <row r="218" spans="12:12" x14ac:dyDescent="0.4">
      <c r="L218" s="757" t="str">
        <f t="array" ref="L218">IF(SUM(ABS(M218:Y218))&gt;0,IF(OR($M$8:$Y$8=M218:Y218),"Hide","Show"),"")</f>
        <v/>
      </c>
    </row>
    <row r="219" spans="12:12" x14ac:dyDescent="0.4">
      <c r="L219" s="757" t="str">
        <f t="array" ref="L219">IF(SUM(ABS(M219:Y219))&gt;0,IF(OR($M$8:$Y$8=M219:Y219),"Hide","Show"),"")</f>
        <v/>
      </c>
    </row>
    <row r="220" spans="12:12" x14ac:dyDescent="0.4">
      <c r="L220" s="757" t="str">
        <f t="array" ref="L220">IF(SUM(ABS(M220:Y220))&gt;0,IF(OR($M$8:$Y$8=M220:Y220),"Hide","Show"),"")</f>
        <v/>
      </c>
    </row>
    <row r="221" spans="12:12" x14ac:dyDescent="0.4">
      <c r="L221" s="757" t="str">
        <f t="array" ref="L221">IF(SUM(ABS(M221:Y221))&gt;0,IF(OR($M$8:$Y$8=M221:Y221),"Hide","Show"),"")</f>
        <v/>
      </c>
    </row>
    <row r="222" spans="12:12" x14ac:dyDescent="0.4">
      <c r="L222" s="757" t="str">
        <f t="array" ref="L222">IF(SUM(ABS(M222:Y222))&gt;0,IF(OR($M$8:$Y$8=M222:Y222),"Hide","Show"),"")</f>
        <v/>
      </c>
    </row>
    <row r="223" spans="12:12" x14ac:dyDescent="0.4">
      <c r="L223" s="757" t="str">
        <f t="array" ref="L223">IF(SUM(ABS(M223:Y223))&gt;0,IF(OR($M$8:$Y$8=M223:Y223),"Hide","Show"),"")</f>
        <v/>
      </c>
    </row>
    <row r="224" spans="12:12" x14ac:dyDescent="0.4">
      <c r="L224" s="757" t="str">
        <f t="array" ref="L224">IF(SUM(ABS(M224:Y224))&gt;0,IF(OR($M$8:$Y$8=M224:Y224),"Hide","Show"),"")</f>
        <v/>
      </c>
    </row>
    <row r="225" spans="12:12" x14ac:dyDescent="0.4">
      <c r="L225" s="757" t="str">
        <f t="array" ref="L225">IF(SUM(ABS(M225:Y225))&gt;0,IF(OR($M$8:$Y$8=M225:Y225),"Hide","Show"),"")</f>
        <v/>
      </c>
    </row>
    <row r="226" spans="12:12" x14ac:dyDescent="0.4">
      <c r="L226" s="757" t="str">
        <f t="array" ref="L226">IF(SUM(ABS(M226:Y226))&gt;0,IF(OR($M$8:$Y$8=M226:Y226),"Hide","Show"),"")</f>
        <v/>
      </c>
    </row>
    <row r="227" spans="12:12" x14ac:dyDescent="0.4">
      <c r="L227" s="757" t="str">
        <f t="array" ref="L227">IF(SUM(ABS(M227:Y227))&gt;0,IF(OR($M$8:$Y$8=M227:Y227),"Hide","Show"),"")</f>
        <v/>
      </c>
    </row>
    <row r="228" spans="12:12" x14ac:dyDescent="0.4">
      <c r="L228" s="757" t="str">
        <f t="array" ref="L228">IF(SUM(ABS(M228:Y228))&gt;0,IF(OR($M$8:$Y$8=M228:Y228),"Hide","Show"),"")</f>
        <v/>
      </c>
    </row>
    <row r="229" spans="12:12" x14ac:dyDescent="0.4">
      <c r="L229" s="757" t="str">
        <f t="array" ref="L229">IF(SUM(ABS(M229:Y229))&gt;0,IF(OR($M$8:$Y$8=M229:Y229),"Hide","Show"),"")</f>
        <v/>
      </c>
    </row>
    <row r="230" spans="12:12" x14ac:dyDescent="0.4">
      <c r="L230" s="757" t="str">
        <f t="array" ref="L230">IF(SUM(ABS(M230:Y230))&gt;0,IF(OR($M$8:$Y$8=M230:Y230),"Hide","Show"),"")</f>
        <v/>
      </c>
    </row>
    <row r="231" spans="12:12" x14ac:dyDescent="0.4">
      <c r="L231" s="757" t="str">
        <f t="array" ref="L231">IF(SUM(ABS(M231:Y231))&gt;0,IF(OR($M$8:$Y$8=M231:Y231),"Hide","Show"),"")</f>
        <v/>
      </c>
    </row>
    <row r="232" spans="12:12" x14ac:dyDescent="0.4">
      <c r="L232" s="757" t="str">
        <f t="array" ref="L232">IF(SUM(ABS(M232:Y232))&gt;0,IF(OR($M$8:$Y$8=M232:Y232),"Hide","Show"),"")</f>
        <v/>
      </c>
    </row>
    <row r="233" spans="12:12" x14ac:dyDescent="0.4">
      <c r="L233" s="757" t="str">
        <f t="array" ref="L233">IF(SUM(ABS(M233:Y233))&gt;0,IF(OR($M$8:$Y$8=M233:Y233),"Hide","Show"),"")</f>
        <v/>
      </c>
    </row>
    <row r="234" spans="12:12" x14ac:dyDescent="0.4">
      <c r="L234" s="757" t="str">
        <f t="array" ref="L234">IF(SUM(ABS(M234:Y234))&gt;0,IF(OR($M$8:$Y$8=M234:Y234),"Hide","Show"),"")</f>
        <v/>
      </c>
    </row>
    <row r="235" spans="12:12" x14ac:dyDescent="0.4">
      <c r="L235" s="757" t="str">
        <f t="array" ref="L235">IF(SUM(ABS(M235:Y235))&gt;0,IF(OR($M$8:$Y$8=M235:Y235),"Hide","Show"),"")</f>
        <v/>
      </c>
    </row>
    <row r="236" spans="12:12" x14ac:dyDescent="0.4">
      <c r="L236" s="757" t="str">
        <f t="array" ref="L236">IF(SUM(ABS(M236:Y236))&gt;0,IF(OR($M$8:$Y$8=M236:Y236),"Hide","Show"),"")</f>
        <v/>
      </c>
    </row>
    <row r="237" spans="12:12" x14ac:dyDescent="0.4">
      <c r="L237" s="757" t="str">
        <f t="array" ref="L237">IF(SUM(ABS(M237:Y237))&gt;0,IF(OR($M$8:$Y$8=M237:Y237),"Hide","Show"),"")</f>
        <v/>
      </c>
    </row>
    <row r="238" spans="12:12" x14ac:dyDescent="0.4">
      <c r="L238" s="757" t="str">
        <f t="array" ref="L238">IF(SUM(ABS(M238:Y238))&gt;0,IF(OR($M$8:$Y$8=M238:Y238),"Hide","Show"),"")</f>
        <v/>
      </c>
    </row>
    <row r="239" spans="12:12" x14ac:dyDescent="0.4">
      <c r="L239" s="757" t="str">
        <f t="array" ref="L239">IF(SUM(ABS(M239:Y239))&gt;0,IF(OR($M$8:$Y$8=M239:Y239),"Hide","Show"),"")</f>
        <v/>
      </c>
    </row>
    <row r="240" spans="12:12" x14ac:dyDescent="0.4">
      <c r="L240" s="757" t="str">
        <f t="array" ref="L240">IF(SUM(ABS(M240:Y240))&gt;0,IF(OR($M$8:$Y$8=M240:Y240),"Hide","Show"),"")</f>
        <v/>
      </c>
    </row>
    <row r="241" spans="12:12" x14ac:dyDescent="0.4">
      <c r="L241" s="757" t="str">
        <f t="array" ref="L241">IF(SUM(ABS(M241:Y241))&gt;0,IF(OR($M$8:$Y$8=M241:Y241),"Hide","Show"),"")</f>
        <v/>
      </c>
    </row>
    <row r="242" spans="12:12" x14ac:dyDescent="0.4">
      <c r="L242" s="757" t="str">
        <f t="array" ref="L242">IF(SUM(ABS(M242:Y242))&gt;0,IF(OR($M$8:$Y$8=M242:Y242),"Hide","Show"),"")</f>
        <v/>
      </c>
    </row>
    <row r="243" spans="12:12" x14ac:dyDescent="0.4">
      <c r="L243" s="757" t="str">
        <f t="array" ref="L243">IF(SUM(ABS(M243:Y243))&gt;0,IF(OR($M$8:$Y$8=M243:Y243),"Hide","Show"),"")</f>
        <v/>
      </c>
    </row>
    <row r="244" spans="12:12" x14ac:dyDescent="0.4">
      <c r="L244" s="757" t="str">
        <f t="array" ref="L244">IF(SUM(ABS(M244:Y244))&gt;0,IF(OR($M$8:$Y$8=M244:Y244),"Hide","Show"),"")</f>
        <v/>
      </c>
    </row>
  </sheetData>
  <sheetProtection password="C1BE" sheet="1" objects="1" scenarios="1" selectLockedCells="1"/>
  <customSheetViews>
    <customSheetView guid="{2A4C6EB9-430A-44F2-86C8-15B50360FC3B}" scale="70" showGridLines="0">
      <selection activeCell="F2" sqref="F2"/>
      <pageMargins left="0.7" right="0.7" top="0.75" bottom="0.75" header="0.3" footer="0.3"/>
      <pageSetup orientation="portrait" horizontalDpi="200" verticalDpi="200" r:id="rId1"/>
    </customSheetView>
    <customSheetView guid="{B3BD5AF3-9A64-4EA7-AE1F-3CC326849B8F}" scale="70" showGridLines="0">
      <selection activeCell="K3" sqref="K3:K5"/>
      <pageMargins left="0.7" right="0.7" top="0.75" bottom="0.75" header="0.3" footer="0.3"/>
      <pageSetup orientation="portrait" horizontalDpi="200" verticalDpi="200" r:id="rId2"/>
    </customSheetView>
  </customSheetViews>
  <mergeCells count="33">
    <mergeCell ref="D149:F149"/>
    <mergeCell ref="D148:F148"/>
    <mergeCell ref="D147:F147"/>
    <mergeCell ref="D78:F78"/>
    <mergeCell ref="D54:F54"/>
    <mergeCell ref="D146:F146"/>
    <mergeCell ref="C98:F98"/>
    <mergeCell ref="C107:F107"/>
    <mergeCell ref="D99:F99"/>
    <mergeCell ref="D63:F63"/>
    <mergeCell ref="C131:F131"/>
    <mergeCell ref="C145:F145"/>
    <mergeCell ref="D79:F79"/>
    <mergeCell ref="D86:F86"/>
    <mergeCell ref="D80:F80"/>
    <mergeCell ref="D132:F132"/>
    <mergeCell ref="D123:F123"/>
    <mergeCell ref="D108:F108"/>
    <mergeCell ref="C85:F85"/>
    <mergeCell ref="C38:F38"/>
    <mergeCell ref="C53:F53"/>
    <mergeCell ref="D39:F39"/>
    <mergeCell ref="B2:C2"/>
    <mergeCell ref="C122:F122"/>
    <mergeCell ref="E2:F2"/>
    <mergeCell ref="D77:F77"/>
    <mergeCell ref="C62:F62"/>
    <mergeCell ref="C76:F76"/>
    <mergeCell ref="F12:G12"/>
    <mergeCell ref="D30:F30"/>
    <mergeCell ref="D17:F17"/>
    <mergeCell ref="C16:F16"/>
    <mergeCell ref="C29:F29"/>
  </mergeCells>
  <phoneticPr fontId="27" type="noConversion"/>
  <conditionalFormatting sqref="C19:F80 D10:D12">
    <cfRule type="expression" dxfId="59" priority="17" stopIfTrue="1">
      <formula>$F$5="-"</formula>
    </cfRule>
  </conditionalFormatting>
  <conditionalFormatting sqref="D88:F149">
    <cfRule type="expression" dxfId="58" priority="25" stopIfTrue="1">
      <formula>$F$6="-"</formula>
    </cfRule>
  </conditionalFormatting>
  <conditionalFormatting sqref="C26:D26 C95:D95">
    <cfRule type="expression" dxfId="57" priority="1">
      <formula>OR($I$6="Single-Speed",$I$6="Two-Speed")</formula>
    </cfRule>
  </conditionalFormatting>
  <dataValidations count="1">
    <dataValidation type="list" showInputMessage="1" showErrorMessage="1" sqref="D10" xr:uid="{00000000-0002-0000-1000-000000000000}">
      <formula1>Yes_No</formula1>
    </dataValidation>
  </dataValidations>
  <hyperlinks>
    <hyperlink ref="E2" location="Instructions!A1" display="Back to Instructions" xr:uid="{00000000-0004-0000-1000-000000000000}"/>
    <hyperlink ref="E2:F2" location="Instructions!A1" display="Back to Instructions tab" xr:uid="{00000000-0004-0000-1000-000001000000}"/>
  </hyperlinks>
  <pageMargins left="0.7" right="0.7" top="0.75" bottom="0.75" header="0.3" footer="0.3"/>
  <pageSetup orientation="portrait" horizontalDpi="200" verticalDpi="200"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22">
    <tabColor rgb="FF0070C0"/>
  </sheetPr>
  <dimension ref="A1:L166"/>
  <sheetViews>
    <sheetView workbookViewId="0">
      <selection activeCell="E2" sqref="E2:F2"/>
    </sheetView>
  </sheetViews>
  <sheetFormatPr defaultColWidth="9.08984375" defaultRowHeight="15.5" x14ac:dyDescent="0.4"/>
  <cols>
    <col min="1" max="1" width="3.6328125" style="6" customWidth="1"/>
    <col min="2" max="2" width="31.90625" style="6" customWidth="1"/>
    <col min="3" max="3" width="69" style="6" customWidth="1"/>
    <col min="4" max="6" width="15.6328125" style="6" customWidth="1"/>
    <col min="7" max="7" width="2.6328125" style="6" customWidth="1"/>
    <col min="8" max="8" width="24" style="6" customWidth="1"/>
    <col min="9" max="9" width="25.6328125" style="6" customWidth="1"/>
    <col min="10" max="10" width="9" style="94" customWidth="1"/>
    <col min="11" max="11" width="5.90625" style="94" customWidth="1"/>
    <col min="12" max="16384" width="9.08984375" style="6"/>
  </cols>
  <sheetData>
    <row r="1" spans="2:12" ht="16" thickBot="1" x14ac:dyDescent="0.45">
      <c r="J1" s="107"/>
      <c r="K1" s="18"/>
    </row>
    <row r="2" spans="2:12" s="1" customFormat="1" ht="16" thickBot="1" x14ac:dyDescent="0.45">
      <c r="B2" s="990" t="s">
        <v>441</v>
      </c>
      <c r="C2" s="991"/>
      <c r="E2" s="1054" t="s">
        <v>427</v>
      </c>
      <c r="F2" s="1054"/>
      <c r="J2" s="108"/>
      <c r="K2" s="109"/>
    </row>
    <row r="3" spans="2:12" s="1" customFormat="1" ht="16" thickBot="1" x14ac:dyDescent="0.45">
      <c r="B3" s="240" t="s">
        <v>442</v>
      </c>
      <c r="C3" s="241" t="str">
        <f>'Version Control'!C3</f>
        <v xml:space="preserve">Residential Central Air Conditioners and Heat Pumps_M1  </v>
      </c>
      <c r="J3" s="108"/>
      <c r="K3" s="109"/>
    </row>
    <row r="4" spans="2:12" s="1" customFormat="1" ht="16" thickBot="1" x14ac:dyDescent="0.45">
      <c r="B4" s="242" t="s">
        <v>132</v>
      </c>
      <c r="C4" s="243" t="str">
        <f>'Version Control'!C4</f>
        <v>v1.1</v>
      </c>
      <c r="E4" s="743" t="s">
        <v>706</v>
      </c>
      <c r="F4" s="744"/>
      <c r="H4" s="743" t="s">
        <v>280</v>
      </c>
      <c r="I4" s="744"/>
      <c r="J4" s="108"/>
      <c r="K4" s="109"/>
    </row>
    <row r="5" spans="2:12" s="1" customFormat="1" x14ac:dyDescent="0.4">
      <c r="B5" s="242" t="s">
        <v>369</v>
      </c>
      <c r="C5" s="244">
        <f>'Version Control'!C5</f>
        <v>43668</v>
      </c>
      <c r="E5" s="747" t="s">
        <v>671</v>
      </c>
      <c r="F5" s="837" t="e">
        <f ca="1">IF(Product_Type_Input=INDEX(Product_Types,1),"-",INDEX(TestMatrix_Data,MATCH($C$6&amp;$E5,TestMatrix_Rows,0),MATCH($I$6&amp;$I$7&amp;$I$8,TestMatrix_Columns,0)))</f>
        <v>#N/A</v>
      </c>
      <c r="H5" s="747" t="s">
        <v>149</v>
      </c>
      <c r="I5" s="751">
        <f>'General Info and Test Results'!C25</f>
        <v>0</v>
      </c>
      <c r="J5" s="108"/>
      <c r="K5" s="109"/>
    </row>
    <row r="6" spans="2:12" s="1" customFormat="1" ht="16" thickBot="1" x14ac:dyDescent="0.45">
      <c r="B6" s="245" t="s">
        <v>131</v>
      </c>
      <c r="C6" s="246" t="str">
        <f ca="1">MID(CELL("filename",$A$1), FIND("]", CELL("filename", $A$1))+ 1, 255)</f>
        <v>H3 Tests</v>
      </c>
      <c r="E6" s="803" t="s">
        <v>672</v>
      </c>
      <c r="F6" s="838" t="e">
        <f ca="1">IF(Product_Type_Input=INDEX(Product_Types,1),"-",INDEX(TestMatrix_Data,MATCH($C$6&amp;$E6,TestMatrix_Rows,0),MATCH($I$6&amp;$I$7&amp;$I$8,TestMatrix_Columns,0)))</f>
        <v>#N/A</v>
      </c>
      <c r="H6" s="748" t="s">
        <v>145</v>
      </c>
      <c r="I6" s="752">
        <f>'General Info and Test Results'!C27</f>
        <v>0</v>
      </c>
      <c r="J6" s="108"/>
      <c r="K6" s="109"/>
    </row>
    <row r="7" spans="2:12" s="1" customFormat="1" x14ac:dyDescent="0.4">
      <c r="B7" s="247" t="s">
        <v>130</v>
      </c>
      <c r="C7" s="248" t="str">
        <f ca="1">MID(CELL("FILENAME"),FIND("[",CELL("FILENAME"))+1,FIND("]",CELL("FILENAME"))-FIND("[",CELL("FILENAME"))-1)</f>
        <v>Residential Central Air Conditioners and Heat Pumps_M1_Notebook.xlsx</v>
      </c>
      <c r="H7" s="741" t="s">
        <v>633</v>
      </c>
      <c r="I7" s="752">
        <f>'General Info and Test Results'!C29</f>
        <v>0</v>
      </c>
      <c r="J7" s="108"/>
      <c r="K7" s="109"/>
    </row>
    <row r="8" spans="2:12" s="1" customFormat="1" ht="16" thickBot="1" x14ac:dyDescent="0.45">
      <c r="B8" s="249" t="s">
        <v>133</v>
      </c>
      <c r="C8" s="250" t="str">
        <f>'Version Control'!C8</f>
        <v>[MM/DD/YYYY]</v>
      </c>
      <c r="G8" s="14"/>
      <c r="H8" s="742" t="s">
        <v>630</v>
      </c>
      <c r="I8" s="753">
        <f>OD_FanType_Input</f>
        <v>0</v>
      </c>
      <c r="J8" s="108"/>
      <c r="K8" s="109"/>
      <c r="L8" s="756"/>
    </row>
    <row r="9" spans="2:12" s="1" customFormat="1" ht="17.25" customHeight="1" thickBot="1" x14ac:dyDescent="0.45">
      <c r="B9" s="4"/>
      <c r="C9" s="211"/>
      <c r="G9" s="14"/>
      <c r="H9" s="6"/>
      <c r="J9" s="108"/>
      <c r="K9" s="109"/>
    </row>
    <row r="10" spans="2:12" s="1" customFormat="1" ht="31" x14ac:dyDescent="0.4">
      <c r="B10" s="96"/>
      <c r="C10" s="763" t="s">
        <v>573</v>
      </c>
      <c r="D10" s="764"/>
      <c r="E10" s="314"/>
      <c r="F10" s="314"/>
      <c r="G10" s="314"/>
      <c r="J10" s="108"/>
      <c r="K10" s="109"/>
    </row>
    <row r="11" spans="2:12" s="156" customFormat="1" ht="16" thickBot="1" x14ac:dyDescent="0.45">
      <c r="B11" s="645"/>
      <c r="C11" s="765" t="s">
        <v>121</v>
      </c>
      <c r="D11" s="766"/>
      <c r="E11" s="645"/>
      <c r="F11" s="722"/>
      <c r="G11" s="722"/>
      <c r="J11" s="157"/>
      <c r="K11" s="158"/>
    </row>
    <row r="12" spans="2:12" s="7" customFormat="1" ht="16" thickBot="1" x14ac:dyDescent="0.45">
      <c r="B12" s="646"/>
      <c r="C12" s="646"/>
      <c r="D12" s="646"/>
      <c r="E12" s="646"/>
      <c r="F12" s="646"/>
      <c r="G12" s="646"/>
      <c r="J12" s="95"/>
      <c r="K12" s="19"/>
      <c r="L12" s="757"/>
    </row>
    <row r="13" spans="2:12" ht="17.5" thickBot="1" x14ac:dyDescent="0.5">
      <c r="B13" s="807" t="e">
        <f ca="1">IF($F$5&lt;&gt;"-","'"&amp;$F$5&amp;" Test' Data to be recorded", "Test Not Applicable")</f>
        <v>#N/A</v>
      </c>
      <c r="C13" s="808"/>
      <c r="D13" s="808"/>
      <c r="E13" s="808"/>
      <c r="F13" s="808"/>
      <c r="G13" s="809"/>
      <c r="K13" s="18"/>
      <c r="L13" s="736"/>
    </row>
    <row r="14" spans="2:12" ht="16" thickBot="1" x14ac:dyDescent="0.45">
      <c r="B14" s="647"/>
      <c r="C14" s="648"/>
      <c r="D14" s="648"/>
      <c r="E14" s="648"/>
      <c r="F14" s="648"/>
      <c r="G14" s="649"/>
      <c r="K14" s="18"/>
      <c r="L14" s="736"/>
    </row>
    <row r="15" spans="2:12" ht="16" thickBot="1" x14ac:dyDescent="0.45">
      <c r="B15" s="650"/>
      <c r="C15" s="1210" t="s">
        <v>51</v>
      </c>
      <c r="D15" s="1211"/>
      <c r="E15" s="1211"/>
      <c r="F15" s="1212"/>
      <c r="G15" s="651"/>
      <c r="K15" s="18"/>
      <c r="L15" s="736"/>
    </row>
    <row r="16" spans="2:12" x14ac:dyDescent="0.4">
      <c r="B16" s="627"/>
      <c r="C16" s="643"/>
      <c r="D16" s="1207" t="s">
        <v>45</v>
      </c>
      <c r="E16" s="1208"/>
      <c r="F16" s="1209"/>
      <c r="G16" s="651"/>
      <c r="I16" s="118"/>
      <c r="J16" s="134"/>
      <c r="K16" s="18"/>
      <c r="L16" s="736"/>
    </row>
    <row r="17" spans="2:12" x14ac:dyDescent="0.4">
      <c r="B17" s="650"/>
      <c r="C17" s="627"/>
      <c r="D17" s="628" t="s">
        <v>52</v>
      </c>
      <c r="E17" s="628" t="s">
        <v>53</v>
      </c>
      <c r="F17" s="629" t="s">
        <v>54</v>
      </c>
      <c r="G17" s="651"/>
      <c r="I17" s="118"/>
      <c r="J17" s="134"/>
      <c r="K17" s="18"/>
      <c r="L17" s="736"/>
    </row>
    <row r="18" spans="2:12" x14ac:dyDescent="0.4">
      <c r="B18" s="627"/>
      <c r="C18" s="630" t="s">
        <v>344</v>
      </c>
      <c r="D18" s="303"/>
      <c r="E18" s="303"/>
      <c r="F18" s="631"/>
      <c r="G18" s="651"/>
      <c r="I18" s="120"/>
      <c r="J18" s="135"/>
      <c r="K18" s="18"/>
      <c r="L18" s="736"/>
    </row>
    <row r="19" spans="2:12" x14ac:dyDescent="0.4">
      <c r="B19" s="627"/>
      <c r="C19" s="630" t="s">
        <v>345</v>
      </c>
      <c r="D19" s="303"/>
      <c r="E19" s="303"/>
      <c r="F19" s="631"/>
      <c r="G19" s="651"/>
      <c r="I19" s="120"/>
      <c r="J19" s="135"/>
      <c r="K19" s="18"/>
      <c r="L19" s="736"/>
    </row>
    <row r="20" spans="2:12" x14ac:dyDescent="0.4">
      <c r="B20" s="627"/>
      <c r="C20" s="630" t="s">
        <v>55</v>
      </c>
      <c r="D20" s="303"/>
      <c r="E20" s="303"/>
      <c r="F20" s="631"/>
      <c r="G20" s="651"/>
      <c r="I20" s="120"/>
      <c r="J20" s="135"/>
      <c r="K20" s="18"/>
      <c r="L20" s="736"/>
    </row>
    <row r="21" spans="2:12" x14ac:dyDescent="0.4">
      <c r="B21" s="627"/>
      <c r="C21" s="630" t="s">
        <v>56</v>
      </c>
      <c r="D21" s="303"/>
      <c r="E21" s="303"/>
      <c r="F21" s="631"/>
      <c r="G21" s="651"/>
      <c r="I21" s="120"/>
      <c r="J21" s="135"/>
      <c r="K21" s="18"/>
      <c r="L21" s="736"/>
    </row>
    <row r="22" spans="2:12" x14ac:dyDescent="0.4">
      <c r="B22" s="627"/>
      <c r="C22" s="630" t="s">
        <v>346</v>
      </c>
      <c r="D22" s="303"/>
      <c r="E22" s="632"/>
      <c r="F22" s="633"/>
      <c r="G22" s="651"/>
      <c r="I22" s="120"/>
      <c r="J22" s="135"/>
      <c r="K22" s="18"/>
      <c r="L22" s="736"/>
    </row>
    <row r="23" spans="2:12" x14ac:dyDescent="0.4">
      <c r="B23" s="627"/>
      <c r="C23" s="910" t="s">
        <v>728</v>
      </c>
      <c r="D23" s="911"/>
      <c r="E23" s="632"/>
      <c r="F23" s="633"/>
      <c r="G23" s="651"/>
      <c r="I23" s="120"/>
      <c r="J23" s="135"/>
      <c r="K23" s="18"/>
      <c r="L23" s="736"/>
    </row>
    <row r="24" spans="2:12" ht="16" thickBot="1" x14ac:dyDescent="0.45">
      <c r="B24" s="627"/>
      <c r="C24" s="634" t="s">
        <v>352</v>
      </c>
      <c r="D24" s="635"/>
      <c r="E24" s="636"/>
      <c r="F24" s="637"/>
      <c r="G24" s="651"/>
      <c r="I24" s="120"/>
      <c r="J24" s="135"/>
      <c r="K24" s="18"/>
      <c r="L24" s="736"/>
    </row>
    <row r="25" spans="2:12" ht="16" thickBot="1" x14ac:dyDescent="0.45">
      <c r="B25" s="627"/>
      <c r="C25" s="638"/>
      <c r="D25" s="632"/>
      <c r="E25" s="632"/>
      <c r="F25" s="632"/>
      <c r="G25" s="652"/>
      <c r="I25" s="120"/>
      <c r="J25" s="135"/>
      <c r="K25" s="18"/>
      <c r="L25" s="736"/>
    </row>
    <row r="26" spans="2:12" ht="16" thickBot="1" x14ac:dyDescent="0.45">
      <c r="B26" s="627"/>
      <c r="C26" s="1210" t="s">
        <v>57</v>
      </c>
      <c r="D26" s="1211"/>
      <c r="E26" s="1211"/>
      <c r="F26" s="1212"/>
      <c r="G26" s="651"/>
      <c r="I26" s="120"/>
      <c r="J26" s="135"/>
      <c r="K26" s="18"/>
      <c r="L26" s="736"/>
    </row>
    <row r="27" spans="2:12" x14ac:dyDescent="0.4">
      <c r="B27" s="627"/>
      <c r="C27" s="639"/>
      <c r="D27" s="1207" t="s">
        <v>45</v>
      </c>
      <c r="E27" s="1208"/>
      <c r="F27" s="1209"/>
      <c r="G27" s="651"/>
      <c r="I27" s="120"/>
      <c r="J27" s="135"/>
      <c r="K27" s="18"/>
      <c r="L27" s="736"/>
    </row>
    <row r="28" spans="2:12" x14ac:dyDescent="0.4">
      <c r="B28" s="650"/>
      <c r="C28" s="640"/>
      <c r="D28" s="628" t="s">
        <v>52</v>
      </c>
      <c r="E28" s="628" t="s">
        <v>53</v>
      </c>
      <c r="F28" s="629" t="s">
        <v>54</v>
      </c>
      <c r="G28" s="651"/>
      <c r="I28" s="120"/>
      <c r="J28" s="135"/>
      <c r="K28" s="18"/>
      <c r="L28" s="736"/>
    </row>
    <row r="29" spans="2:12" x14ac:dyDescent="0.4">
      <c r="B29" s="627"/>
      <c r="C29" s="630" t="s">
        <v>58</v>
      </c>
      <c r="D29" s="303"/>
      <c r="E29" s="303"/>
      <c r="F29" s="631"/>
      <c r="G29" s="651"/>
      <c r="I29" s="120"/>
      <c r="J29" s="135"/>
      <c r="K29" s="18"/>
      <c r="L29" s="736"/>
    </row>
    <row r="30" spans="2:12" x14ac:dyDescent="0.4">
      <c r="B30" s="627"/>
      <c r="C30" s="630" t="s">
        <v>468</v>
      </c>
      <c r="D30" s="303"/>
      <c r="E30" s="303"/>
      <c r="F30" s="631"/>
      <c r="G30" s="651"/>
      <c r="I30" s="120"/>
      <c r="J30" s="135"/>
      <c r="K30" s="18"/>
      <c r="L30" s="736"/>
    </row>
    <row r="31" spans="2:12" x14ac:dyDescent="0.4">
      <c r="B31" s="627"/>
      <c r="C31" s="630" t="s">
        <v>469</v>
      </c>
      <c r="D31" s="303"/>
      <c r="E31" s="303"/>
      <c r="F31" s="631"/>
      <c r="G31" s="651"/>
      <c r="I31" s="120"/>
      <c r="J31" s="135"/>
      <c r="K31" s="18"/>
      <c r="L31" s="736"/>
    </row>
    <row r="32" spans="2:12" x14ac:dyDescent="0.4">
      <c r="B32" s="627"/>
      <c r="C32" s="630" t="s">
        <v>337</v>
      </c>
      <c r="D32" s="303"/>
      <c r="E32" s="303"/>
      <c r="F32" s="631"/>
      <c r="G32" s="651"/>
      <c r="I32" s="120"/>
      <c r="J32" s="135"/>
      <c r="K32" s="18"/>
      <c r="L32" s="736"/>
    </row>
    <row r="33" spans="2:12" ht="16" thickBot="1" x14ac:dyDescent="0.45">
      <c r="B33" s="627"/>
      <c r="C33" s="634" t="s">
        <v>339</v>
      </c>
      <c r="D33" s="635"/>
      <c r="E33" s="635"/>
      <c r="F33" s="641"/>
      <c r="G33" s="651"/>
      <c r="I33" s="120"/>
      <c r="J33" s="135"/>
      <c r="K33" s="18"/>
      <c r="L33" s="736"/>
    </row>
    <row r="34" spans="2:12" ht="16" thickBot="1" x14ac:dyDescent="0.45">
      <c r="B34" s="627"/>
      <c r="C34" s="632"/>
      <c r="D34" s="632"/>
      <c r="E34" s="632"/>
      <c r="F34" s="632"/>
      <c r="G34" s="652"/>
      <c r="I34" s="120"/>
      <c r="J34" s="135"/>
      <c r="K34" s="18"/>
      <c r="L34" s="736"/>
    </row>
    <row r="35" spans="2:12" ht="16" thickBot="1" x14ac:dyDescent="0.45">
      <c r="B35" s="627"/>
      <c r="C35" s="1210" t="s">
        <v>59</v>
      </c>
      <c r="D35" s="1211"/>
      <c r="E35" s="1211"/>
      <c r="F35" s="1212"/>
      <c r="G35" s="651"/>
      <c r="I35" s="120"/>
      <c r="J35" s="135"/>
      <c r="K35" s="18"/>
      <c r="L35" s="736"/>
    </row>
    <row r="36" spans="2:12" x14ac:dyDescent="0.4">
      <c r="B36" s="627"/>
      <c r="C36" s="643"/>
      <c r="D36" s="1207" t="s">
        <v>45</v>
      </c>
      <c r="E36" s="1208"/>
      <c r="F36" s="1209"/>
      <c r="G36" s="651"/>
      <c r="I36" s="120"/>
      <c r="J36" s="135"/>
      <c r="K36" s="18"/>
      <c r="L36" s="736"/>
    </row>
    <row r="37" spans="2:12" x14ac:dyDescent="0.4">
      <c r="B37" s="650"/>
      <c r="C37" s="627"/>
      <c r="D37" s="628" t="s">
        <v>52</v>
      </c>
      <c r="E37" s="628" t="s">
        <v>53</v>
      </c>
      <c r="F37" s="629" t="s">
        <v>54</v>
      </c>
      <c r="G37" s="651"/>
      <c r="I37" s="120"/>
      <c r="J37" s="135"/>
      <c r="K37" s="18"/>
      <c r="L37" s="736"/>
    </row>
    <row r="38" spans="2:12" x14ac:dyDescent="0.4">
      <c r="B38" s="627"/>
      <c r="C38" s="630" t="s">
        <v>60</v>
      </c>
      <c r="D38" s="303"/>
      <c r="E38" s="303"/>
      <c r="F38" s="631"/>
      <c r="G38" s="651"/>
      <c r="I38" s="120"/>
      <c r="J38" s="135"/>
      <c r="K38" s="18"/>
      <c r="L38" s="736"/>
    </row>
    <row r="39" spans="2:12" x14ac:dyDescent="0.4">
      <c r="B39" s="627"/>
      <c r="C39" s="630" t="s">
        <v>61</v>
      </c>
      <c r="D39" s="303"/>
      <c r="E39" s="303"/>
      <c r="F39" s="631"/>
      <c r="G39" s="651"/>
      <c r="I39" s="120"/>
      <c r="J39" s="135"/>
      <c r="K39" s="18"/>
      <c r="L39" s="736"/>
    </row>
    <row r="40" spans="2:12" x14ac:dyDescent="0.4">
      <c r="B40" s="627"/>
      <c r="C40" s="630" t="s">
        <v>62</v>
      </c>
      <c r="D40" s="303"/>
      <c r="E40" s="303"/>
      <c r="F40" s="631"/>
      <c r="G40" s="651"/>
      <c r="I40" s="120"/>
      <c r="J40" s="135"/>
      <c r="K40" s="18"/>
      <c r="L40" s="736"/>
    </row>
    <row r="41" spans="2:12" x14ac:dyDescent="0.4">
      <c r="B41" s="627"/>
      <c r="C41" s="630" t="s">
        <v>63</v>
      </c>
      <c r="D41" s="303"/>
      <c r="E41" s="303"/>
      <c r="F41" s="631"/>
      <c r="G41" s="651"/>
      <c r="I41" s="120"/>
      <c r="J41" s="135"/>
      <c r="K41" s="18"/>
      <c r="L41" s="736"/>
    </row>
    <row r="42" spans="2:12" x14ac:dyDescent="0.4">
      <c r="B42" s="627"/>
      <c r="C42" s="630" t="s">
        <v>64</v>
      </c>
      <c r="D42" s="303"/>
      <c r="E42" s="303"/>
      <c r="F42" s="631"/>
      <c r="G42" s="651"/>
      <c r="I42" s="120"/>
      <c r="J42" s="135"/>
      <c r="K42" s="18"/>
      <c r="L42" s="736"/>
    </row>
    <row r="43" spans="2:12" x14ac:dyDescent="0.4">
      <c r="B43" s="627"/>
      <c r="C43" s="630" t="s">
        <v>65</v>
      </c>
      <c r="D43" s="303"/>
      <c r="E43" s="303"/>
      <c r="F43" s="631"/>
      <c r="G43" s="651"/>
      <c r="I43" s="120"/>
      <c r="J43" s="135"/>
      <c r="K43" s="18"/>
      <c r="L43" s="736"/>
    </row>
    <row r="44" spans="2:12" x14ac:dyDescent="0.4">
      <c r="B44" s="627"/>
      <c r="C44" s="630" t="s">
        <v>66</v>
      </c>
      <c r="D44" s="303"/>
      <c r="E44" s="303"/>
      <c r="F44" s="631"/>
      <c r="G44" s="651"/>
      <c r="I44" s="120"/>
      <c r="J44" s="135"/>
      <c r="K44" s="18"/>
      <c r="L44" s="736"/>
    </row>
    <row r="45" spans="2:12" x14ac:dyDescent="0.4">
      <c r="B45" s="627"/>
      <c r="C45" s="630" t="s">
        <v>67</v>
      </c>
      <c r="D45" s="303"/>
      <c r="E45" s="303"/>
      <c r="F45" s="631"/>
      <c r="G45" s="651"/>
      <c r="I45" s="120"/>
      <c r="J45" s="135"/>
      <c r="K45" s="18"/>
      <c r="L45" s="736"/>
    </row>
    <row r="46" spans="2:12" x14ac:dyDescent="0.4">
      <c r="B46" s="627"/>
      <c r="C46" s="630" t="s">
        <v>68</v>
      </c>
      <c r="D46" s="303"/>
      <c r="E46" s="303"/>
      <c r="F46" s="631"/>
      <c r="G46" s="651"/>
      <c r="I46" s="120"/>
      <c r="J46" s="135"/>
      <c r="K46" s="18"/>
      <c r="L46" s="736"/>
    </row>
    <row r="47" spans="2:12" x14ac:dyDescent="0.4">
      <c r="B47" s="627"/>
      <c r="C47" s="630" t="s">
        <v>69</v>
      </c>
      <c r="D47" s="303"/>
      <c r="E47" s="303"/>
      <c r="F47" s="631"/>
      <c r="G47" s="651"/>
      <c r="I47" s="120"/>
      <c r="J47" s="135"/>
      <c r="K47" s="18"/>
      <c r="L47" s="736"/>
    </row>
    <row r="48" spans="2:12" ht="16" thickBot="1" x14ac:dyDescent="0.45">
      <c r="B48" s="627"/>
      <c r="C48" s="634" t="s">
        <v>70</v>
      </c>
      <c r="D48" s="635"/>
      <c r="E48" s="635"/>
      <c r="F48" s="641"/>
      <c r="G48" s="651"/>
      <c r="I48" s="120"/>
      <c r="J48" s="135"/>
      <c r="K48" s="18"/>
      <c r="L48" s="736"/>
    </row>
    <row r="49" spans="2:12" ht="16" thickBot="1" x14ac:dyDescent="0.45">
      <c r="B49" s="627"/>
      <c r="C49" s="632"/>
      <c r="D49" s="632"/>
      <c r="E49" s="632"/>
      <c r="F49" s="632"/>
      <c r="G49" s="652"/>
      <c r="I49" s="120"/>
      <c r="J49" s="135"/>
      <c r="K49" s="18"/>
      <c r="L49" s="736"/>
    </row>
    <row r="50" spans="2:12" ht="16" thickBot="1" x14ac:dyDescent="0.45">
      <c r="B50" s="627"/>
      <c r="C50" s="1210" t="s">
        <v>71</v>
      </c>
      <c r="D50" s="1211"/>
      <c r="E50" s="1211"/>
      <c r="F50" s="1212"/>
      <c r="G50" s="651"/>
      <c r="I50" s="120"/>
      <c r="J50" s="135"/>
      <c r="K50" s="18"/>
      <c r="L50" s="736"/>
    </row>
    <row r="51" spans="2:12" x14ac:dyDescent="0.4">
      <c r="B51" s="627"/>
      <c r="C51" s="643"/>
      <c r="D51" s="1207" t="s">
        <v>45</v>
      </c>
      <c r="E51" s="1208"/>
      <c r="F51" s="1209"/>
      <c r="G51" s="651"/>
      <c r="I51" s="120"/>
      <c r="J51" s="135"/>
      <c r="K51" s="18"/>
      <c r="L51" s="736"/>
    </row>
    <row r="52" spans="2:12" x14ac:dyDescent="0.4">
      <c r="B52" s="650"/>
      <c r="C52" s="627"/>
      <c r="D52" s="628" t="s">
        <v>52</v>
      </c>
      <c r="E52" s="628" t="s">
        <v>53</v>
      </c>
      <c r="F52" s="629" t="s">
        <v>54</v>
      </c>
      <c r="G52" s="651"/>
      <c r="I52" s="120"/>
      <c r="J52" s="135"/>
      <c r="K52" s="18"/>
      <c r="L52" s="736"/>
    </row>
    <row r="53" spans="2:12" x14ac:dyDescent="0.4">
      <c r="B53" s="627"/>
      <c r="C53" s="630" t="s">
        <v>72</v>
      </c>
      <c r="D53" s="303"/>
      <c r="E53" s="303"/>
      <c r="F53" s="631"/>
      <c r="G53" s="651"/>
      <c r="I53" s="120"/>
      <c r="J53" s="135"/>
      <c r="K53" s="18"/>
      <c r="L53" s="736"/>
    </row>
    <row r="54" spans="2:12" x14ac:dyDescent="0.4">
      <c r="B54" s="627"/>
      <c r="C54" s="630" t="s">
        <v>73</v>
      </c>
      <c r="D54" s="303"/>
      <c r="E54" s="303"/>
      <c r="F54" s="631"/>
      <c r="G54" s="651"/>
      <c r="I54" s="120"/>
      <c r="J54" s="135"/>
      <c r="K54" s="18"/>
      <c r="L54" s="736"/>
    </row>
    <row r="55" spans="2:12" x14ac:dyDescent="0.4">
      <c r="B55" s="627"/>
      <c r="C55" s="630" t="s">
        <v>74</v>
      </c>
      <c r="D55" s="303"/>
      <c r="E55" s="303"/>
      <c r="F55" s="631"/>
      <c r="G55" s="651"/>
      <c r="I55" s="120"/>
      <c r="J55" s="135"/>
      <c r="K55" s="18"/>
      <c r="L55" s="736"/>
    </row>
    <row r="56" spans="2:12" x14ac:dyDescent="0.4">
      <c r="B56" s="627"/>
      <c r="C56" s="630" t="s">
        <v>75</v>
      </c>
      <c r="D56" s="303"/>
      <c r="E56" s="303"/>
      <c r="F56" s="631"/>
      <c r="G56" s="651"/>
      <c r="I56" s="120"/>
      <c r="J56" s="135"/>
      <c r="K56" s="18"/>
      <c r="L56" s="736"/>
    </row>
    <row r="57" spans="2:12" ht="16" thickBot="1" x14ac:dyDescent="0.45">
      <c r="B57" s="627"/>
      <c r="C57" s="644" t="s">
        <v>340</v>
      </c>
      <c r="D57" s="635"/>
      <c r="E57" s="635"/>
      <c r="F57" s="641"/>
      <c r="G57" s="651"/>
      <c r="I57" s="120"/>
      <c r="J57" s="135"/>
      <c r="K57" s="18"/>
      <c r="L57" s="736"/>
    </row>
    <row r="58" spans="2:12" ht="16" thickBot="1" x14ac:dyDescent="0.45">
      <c r="B58" s="627"/>
      <c r="C58" s="632"/>
      <c r="D58" s="632"/>
      <c r="E58" s="632"/>
      <c r="F58" s="632"/>
      <c r="G58" s="652"/>
      <c r="I58" s="120"/>
      <c r="J58" s="135"/>
      <c r="K58" s="18"/>
      <c r="L58" s="736"/>
    </row>
    <row r="59" spans="2:12" ht="16" thickBot="1" x14ac:dyDescent="0.45">
      <c r="B59" s="627"/>
      <c r="C59" s="1210" t="s">
        <v>76</v>
      </c>
      <c r="D59" s="1211"/>
      <c r="E59" s="1211"/>
      <c r="F59" s="1212"/>
      <c r="G59" s="652"/>
      <c r="I59" s="120"/>
      <c r="J59" s="135"/>
      <c r="K59" s="18"/>
      <c r="L59" s="736"/>
    </row>
    <row r="60" spans="2:12" x14ac:dyDescent="0.4">
      <c r="B60" s="627"/>
      <c r="C60" s="643"/>
      <c r="D60" s="1207" t="s">
        <v>45</v>
      </c>
      <c r="E60" s="1208"/>
      <c r="F60" s="1209"/>
      <c r="G60" s="652"/>
      <c r="I60" s="120"/>
      <c r="J60" s="135"/>
      <c r="K60" s="18"/>
      <c r="L60" s="736"/>
    </row>
    <row r="61" spans="2:12" x14ac:dyDescent="0.4">
      <c r="B61" s="653"/>
      <c r="C61" s="627"/>
      <c r="D61" s="628" t="s">
        <v>52</v>
      </c>
      <c r="E61" s="628" t="s">
        <v>53</v>
      </c>
      <c r="F61" s="629" t="s">
        <v>54</v>
      </c>
      <c r="G61" s="652"/>
      <c r="I61" s="120"/>
      <c r="J61" s="135"/>
      <c r="K61" s="18"/>
      <c r="L61" s="736"/>
    </row>
    <row r="62" spans="2:12" x14ac:dyDescent="0.4">
      <c r="B62" s="627"/>
      <c r="C62" s="630" t="s">
        <v>77</v>
      </c>
      <c r="D62" s="669"/>
      <c r="E62" s="669"/>
      <c r="F62" s="670"/>
      <c r="G62" s="651"/>
      <c r="I62" s="120"/>
      <c r="J62" s="135"/>
      <c r="K62" s="18"/>
      <c r="L62" s="736"/>
    </row>
    <row r="63" spans="2:12" x14ac:dyDescent="0.4">
      <c r="B63" s="627"/>
      <c r="C63" s="630" t="s">
        <v>78</v>
      </c>
      <c r="D63" s="669"/>
      <c r="E63" s="669"/>
      <c r="F63" s="670"/>
      <c r="G63" s="651"/>
      <c r="I63" s="120"/>
      <c r="J63" s="135"/>
      <c r="K63" s="18"/>
      <c r="L63" s="736"/>
    </row>
    <row r="64" spans="2:12" x14ac:dyDescent="0.4">
      <c r="B64" s="627"/>
      <c r="C64" s="630" t="s">
        <v>79</v>
      </c>
      <c r="D64" s="669"/>
      <c r="E64" s="669"/>
      <c r="F64" s="670"/>
      <c r="G64" s="651"/>
      <c r="I64" s="120"/>
      <c r="J64" s="135"/>
      <c r="K64" s="18"/>
      <c r="L64" s="736"/>
    </row>
    <row r="65" spans="2:12" x14ac:dyDescent="0.4">
      <c r="B65" s="627"/>
      <c r="C65" s="630" t="s">
        <v>80</v>
      </c>
      <c r="D65" s="669"/>
      <c r="E65" s="669"/>
      <c r="F65" s="670"/>
      <c r="G65" s="651"/>
      <c r="I65" s="120"/>
      <c r="J65" s="135"/>
      <c r="K65" s="18"/>
      <c r="L65" s="736"/>
    </row>
    <row r="66" spans="2:12" x14ac:dyDescent="0.4">
      <c r="B66" s="627"/>
      <c r="C66" s="630" t="s">
        <v>81</v>
      </c>
      <c r="D66" s="669"/>
      <c r="E66" s="669"/>
      <c r="F66" s="670"/>
      <c r="G66" s="651"/>
      <c r="I66" s="120"/>
      <c r="J66" s="135"/>
      <c r="K66" s="18"/>
      <c r="L66" s="736"/>
    </row>
    <row r="67" spans="2:12" x14ac:dyDescent="0.4">
      <c r="B67" s="627"/>
      <c r="C67" s="630" t="s">
        <v>82</v>
      </c>
      <c r="D67" s="669"/>
      <c r="E67" s="669"/>
      <c r="F67" s="670"/>
      <c r="G67" s="651"/>
      <c r="I67" s="120"/>
      <c r="J67" s="135"/>
      <c r="K67" s="18"/>
      <c r="L67" s="736" t="str">
        <f t="array" ref="L67">IF(SUM(ABS(M67:Y67))&gt;0,IF(OR($M$8:$Y$8=M67:Y67),"Hide","Show"),"")</f>
        <v/>
      </c>
    </row>
    <row r="68" spans="2:12" x14ac:dyDescent="0.4">
      <c r="B68" s="627"/>
      <c r="C68" s="630" t="s">
        <v>83</v>
      </c>
      <c r="D68" s="669"/>
      <c r="E68" s="669"/>
      <c r="F68" s="670"/>
      <c r="G68" s="651"/>
      <c r="I68" s="120"/>
      <c r="J68" s="135"/>
      <c r="K68" s="18"/>
      <c r="L68" s="736" t="str">
        <f t="array" ref="L68">IF(SUM(ABS(M68:Y68))&gt;0,IF(OR($M$8:$Y$8=M68:Y68),"Hide","Show"),"")</f>
        <v/>
      </c>
    </row>
    <row r="69" spans="2:12" ht="16" thickBot="1" x14ac:dyDescent="0.45">
      <c r="B69" s="627"/>
      <c r="C69" s="634" t="s">
        <v>84</v>
      </c>
      <c r="D69" s="635"/>
      <c r="E69" s="635"/>
      <c r="F69" s="641"/>
      <c r="G69" s="651"/>
      <c r="I69" s="120"/>
      <c r="J69" s="135"/>
      <c r="K69" s="18"/>
      <c r="L69" s="736" t="str">
        <f t="array" ref="L69">IF(SUM(ABS(M69:Y69))&gt;0,IF(OR($M$8:$Y$8=M69:Y69),"Hide","Show"),"")</f>
        <v/>
      </c>
    </row>
    <row r="70" spans="2:12" ht="16" thickBot="1" x14ac:dyDescent="0.45">
      <c r="B70" s="263"/>
      <c r="C70" s="258"/>
      <c r="D70" s="258"/>
      <c r="E70" s="258"/>
      <c r="F70" s="258"/>
      <c r="G70" s="293"/>
      <c r="I70" s="120"/>
      <c r="J70" s="135"/>
      <c r="K70" s="18"/>
      <c r="L70" s="736" t="str">
        <f t="array" ref="L70">IF(SUM(ABS(M70:Y70))&gt;0,IF(OR($M$8:$Y$8=M70:Y70),"Hide","Show"),"")</f>
        <v/>
      </c>
    </row>
    <row r="71" spans="2:12" ht="16" thickBot="1" x14ac:dyDescent="0.45">
      <c r="B71" s="263"/>
      <c r="C71" s="1118" t="s">
        <v>85</v>
      </c>
      <c r="D71" s="1119"/>
      <c r="E71" s="1119"/>
      <c r="F71" s="1120"/>
      <c r="G71" s="288"/>
      <c r="I71" s="120"/>
      <c r="J71" s="135"/>
      <c r="K71" s="18"/>
      <c r="L71" s="736" t="str">
        <f t="array" ref="L71">IF(SUM(ABS(M71:Y71))&gt;0,IF(OR($M$8:$Y$8=M71:Y71),"Hide","Show"),"")</f>
        <v/>
      </c>
    </row>
    <row r="72" spans="2:12" x14ac:dyDescent="0.4">
      <c r="B72" s="268"/>
      <c r="C72" s="267"/>
      <c r="D72" s="1165" t="s">
        <v>45</v>
      </c>
      <c r="E72" s="1166"/>
      <c r="F72" s="1167"/>
      <c r="G72" s="293"/>
      <c r="I72" s="120"/>
      <c r="J72" s="135"/>
      <c r="K72" s="18"/>
      <c r="L72" s="736" t="str">
        <f t="array" ref="L72">IF(SUM(ABS(M72:Y72))&gt;0,IF(OR($M$8:$Y$8=M72:Y72),"Hide","Show"),"")</f>
        <v/>
      </c>
    </row>
    <row r="73" spans="2:12" x14ac:dyDescent="0.4">
      <c r="B73" s="263"/>
      <c r="C73" s="264" t="s">
        <v>86</v>
      </c>
      <c r="D73" s="1213"/>
      <c r="E73" s="1213"/>
      <c r="F73" s="1214"/>
      <c r="G73" s="293"/>
      <c r="I73" s="120"/>
      <c r="J73" s="135"/>
      <c r="K73" s="18"/>
      <c r="L73" s="736" t="str">
        <f t="array" ref="L73">IF(SUM(ABS(M73:Y73))&gt;0,IF(OR($M$8:$Y$8=M73:Y73),"Hide","Show"),"")</f>
        <v/>
      </c>
    </row>
    <row r="74" spans="2:12" x14ac:dyDescent="0.4">
      <c r="B74" s="263"/>
      <c r="C74" s="264" t="s">
        <v>253</v>
      </c>
      <c r="D74" s="1213"/>
      <c r="E74" s="1213"/>
      <c r="F74" s="1214"/>
      <c r="G74" s="293"/>
      <c r="I74" s="120"/>
      <c r="J74" s="135"/>
      <c r="K74" s="18"/>
      <c r="L74" s="736" t="str">
        <f t="array" ref="L74">IF(SUM(ABS(M74:Y74))&gt;0,IF(OR($M$8:$Y$8=M74:Y74),"Hide","Show"),"")</f>
        <v/>
      </c>
    </row>
    <row r="75" spans="2:12" ht="16" thickBot="1" x14ac:dyDescent="0.45">
      <c r="B75" s="263"/>
      <c r="C75" s="266" t="s">
        <v>87</v>
      </c>
      <c r="D75" s="1215" t="str">
        <f>IF(D73+D74=0,"",D73+D74)</f>
        <v/>
      </c>
      <c r="E75" s="1215"/>
      <c r="F75" s="1216"/>
      <c r="G75" s="293"/>
      <c r="I75" s="126"/>
      <c r="J75" s="136"/>
      <c r="K75" s="18"/>
      <c r="L75" s="736" t="str">
        <f t="array" ref="L75">IF(SUM(ABS(M75:Y75))&gt;0,IF(OR($M$8:$Y$8=M75:Y75),"Hide","Show"),"")</f>
        <v/>
      </c>
    </row>
    <row r="76" spans="2:12" ht="16" thickBot="1" x14ac:dyDescent="0.45">
      <c r="B76" s="276"/>
      <c r="C76" s="261"/>
      <c r="D76" s="261"/>
      <c r="E76" s="261"/>
      <c r="F76" s="261"/>
      <c r="G76" s="298"/>
      <c r="I76" s="127"/>
      <c r="J76" s="135"/>
      <c r="K76" s="18"/>
      <c r="L76" s="736" t="str">
        <f t="array" ref="L76">IF(SUM(ABS(M76:Y76))&gt;0,IF(OR($M$8:$Y$8=M76:Y76),"Hide","Show"),"")</f>
        <v/>
      </c>
    </row>
    <row r="77" spans="2:12" ht="16" thickBot="1" x14ac:dyDescent="0.45">
      <c r="B77" s="282"/>
      <c r="C77" s="282"/>
      <c r="D77" s="282"/>
      <c r="E77" s="282"/>
      <c r="F77" s="258"/>
      <c r="G77" s="301"/>
      <c r="K77" s="18"/>
      <c r="L77" s="736" t="str">
        <f t="array" ref="L77">IF(SUM(ABS(M77:Y77))&gt;0,IF(OR($M$8:$Y$8=M77:Y77),"Hide","Show"),"")</f>
        <v/>
      </c>
    </row>
    <row r="78" spans="2:12" ht="17.5" thickBot="1" x14ac:dyDescent="0.5">
      <c r="B78" s="737" t="e">
        <f ca="1">IF($F$6&lt;&gt;"-","'"&amp;$F$6&amp;" Test' Data to be recorded", "Test Not Applicable")</f>
        <v>#N/A</v>
      </c>
      <c r="C78" s="738"/>
      <c r="D78" s="738"/>
      <c r="E78" s="738"/>
      <c r="F78" s="738"/>
      <c r="G78" s="739"/>
      <c r="K78" s="18"/>
      <c r="L78" s="736" t="str">
        <f t="array" ref="L78">IF(SUM(ABS(M78:Y78))&gt;0,IF(OR($M$8:$Y$8=M78:Y78),"Hide","Show"),"")</f>
        <v/>
      </c>
    </row>
    <row r="79" spans="2:12" ht="16" thickBot="1" x14ac:dyDescent="0.45">
      <c r="B79" s="299"/>
      <c r="C79" s="286"/>
      <c r="D79" s="286"/>
      <c r="E79" s="286"/>
      <c r="F79" s="286"/>
      <c r="G79" s="287"/>
      <c r="K79" s="18"/>
      <c r="L79" s="736" t="str">
        <f t="array" ref="L79">IF(SUM(ABS(M79:Y79))&gt;0,IF(OR($M$8:$Y$8=M79:Y79),"Hide","Show"),"")</f>
        <v/>
      </c>
    </row>
    <row r="80" spans="2:12" ht="16" thickBot="1" x14ac:dyDescent="0.45">
      <c r="B80" s="268"/>
      <c r="C80" s="1118" t="s">
        <v>51</v>
      </c>
      <c r="D80" s="1119"/>
      <c r="E80" s="1119"/>
      <c r="F80" s="1120"/>
      <c r="G80" s="288"/>
      <c r="K80" s="18"/>
      <c r="L80" s="736" t="str">
        <f t="array" ref="L80">IF(SUM(ABS(M80:Y80))&gt;0,IF(OR($M$8:$Y$8=M80:Y80),"Hide","Show"),"")</f>
        <v/>
      </c>
    </row>
    <row r="81" spans="2:12" x14ac:dyDescent="0.4">
      <c r="B81" s="263"/>
      <c r="C81" s="267"/>
      <c r="D81" s="1165" t="s">
        <v>45</v>
      </c>
      <c r="E81" s="1166"/>
      <c r="F81" s="1167"/>
      <c r="G81" s="288"/>
      <c r="K81" s="18"/>
      <c r="L81" s="736" t="str">
        <f t="array" ref="L81">IF(SUM(ABS(M81:Y81))&gt;0,IF(OR($M$8:$Y$8=M81:Y81),"Hide","Show"),"")</f>
        <v/>
      </c>
    </row>
    <row r="82" spans="2:12" x14ac:dyDescent="0.4">
      <c r="B82" s="268"/>
      <c r="C82" s="627"/>
      <c r="D82" s="628" t="s">
        <v>52</v>
      </c>
      <c r="E82" s="628" t="s">
        <v>53</v>
      </c>
      <c r="F82" s="629" t="s">
        <v>54</v>
      </c>
      <c r="G82" s="288"/>
      <c r="K82" s="18"/>
      <c r="L82" s="736" t="str">
        <f t="array" ref="L82">IF(SUM(ABS(M82:Y82))&gt;0,IF(OR($M$8:$Y$8=M82:Y82),"Hide","Show"),"")</f>
        <v/>
      </c>
    </row>
    <row r="83" spans="2:12" x14ac:dyDescent="0.4">
      <c r="B83" s="263"/>
      <c r="C83" s="630" t="s">
        <v>344</v>
      </c>
      <c r="D83" s="303"/>
      <c r="E83" s="303"/>
      <c r="F83" s="631"/>
      <c r="G83" s="288"/>
      <c r="K83" s="18"/>
      <c r="L83" s="736" t="str">
        <f t="array" ref="L83">IF(SUM(ABS(M83:Y83))&gt;0,IF(OR($M$8:$Y$8=M83:Y83),"Hide","Show"),"")</f>
        <v/>
      </c>
    </row>
    <row r="84" spans="2:12" x14ac:dyDescent="0.4">
      <c r="B84" s="263"/>
      <c r="C84" s="630" t="s">
        <v>345</v>
      </c>
      <c r="D84" s="303"/>
      <c r="E84" s="303"/>
      <c r="F84" s="631"/>
      <c r="G84" s="288"/>
      <c r="K84" s="18"/>
      <c r="L84" s="736" t="str">
        <f t="array" ref="L84">IF(SUM(ABS(M84:Y84))&gt;0,IF(OR($M$8:$Y$8=M84:Y84),"Hide","Show"),"")</f>
        <v/>
      </c>
    </row>
    <row r="85" spans="2:12" x14ac:dyDescent="0.4">
      <c r="B85" s="263"/>
      <c r="C85" s="630" t="s">
        <v>55</v>
      </c>
      <c r="D85" s="303"/>
      <c r="E85" s="303"/>
      <c r="F85" s="631"/>
      <c r="G85" s="288"/>
      <c r="K85" s="18"/>
      <c r="L85" s="736" t="str">
        <f t="array" ref="L85">IF(SUM(ABS(M85:Y85))&gt;0,IF(OR($M$8:$Y$8=M85:Y85),"Hide","Show"),"")</f>
        <v/>
      </c>
    </row>
    <row r="86" spans="2:12" x14ac:dyDescent="0.4">
      <c r="B86" s="263"/>
      <c r="C86" s="630" t="s">
        <v>56</v>
      </c>
      <c r="D86" s="303"/>
      <c r="E86" s="303"/>
      <c r="F86" s="631"/>
      <c r="G86" s="288"/>
      <c r="K86" s="18"/>
      <c r="L86" s="736" t="str">
        <f t="array" ref="L86">IF(SUM(ABS(M86:Y86))&gt;0,IF(OR($M$8:$Y$8=M86:Y86),"Hide","Show"),"")</f>
        <v/>
      </c>
    </row>
    <row r="87" spans="2:12" x14ac:dyDescent="0.4">
      <c r="B87" s="263"/>
      <c r="C87" s="630" t="s">
        <v>346</v>
      </c>
      <c r="D87" s="303"/>
      <c r="E87" s="632"/>
      <c r="F87" s="633"/>
      <c r="G87" s="288"/>
      <c r="I87" s="120"/>
      <c r="J87" s="135"/>
      <c r="K87" s="18"/>
      <c r="L87" s="736" t="str">
        <f t="array" ref="L87">IF(SUM(ABS(M87:Y87))&gt;0,IF(OR($M$8:$Y$8=M87:Y87),"Hide","Show"),"")</f>
        <v/>
      </c>
    </row>
    <row r="88" spans="2:12" x14ac:dyDescent="0.4">
      <c r="B88" s="263"/>
      <c r="C88" s="910" t="s">
        <v>728</v>
      </c>
      <c r="D88" s="911"/>
      <c r="E88" s="632"/>
      <c r="F88" s="633"/>
      <c r="G88" s="288"/>
      <c r="I88" s="120"/>
      <c r="J88" s="135"/>
      <c r="K88" s="18"/>
      <c r="L88" s="736"/>
    </row>
    <row r="89" spans="2:12" ht="16" thickBot="1" x14ac:dyDescent="0.45">
      <c r="B89" s="263"/>
      <c r="C89" s="634" t="s">
        <v>352</v>
      </c>
      <c r="D89" s="635"/>
      <c r="E89" s="636"/>
      <c r="F89" s="637"/>
      <c r="G89" s="288"/>
      <c r="K89" s="18"/>
      <c r="L89" s="736" t="str">
        <f t="array" ref="L89">IF(SUM(ABS(M89:Y89))&gt;0,IF(OR($M$8:$Y$8=M89:Y89),"Hide","Show"),"")</f>
        <v/>
      </c>
    </row>
    <row r="90" spans="2:12" ht="16" thickBot="1" x14ac:dyDescent="0.45">
      <c r="B90" s="263"/>
      <c r="C90" s="638"/>
      <c r="D90" s="632"/>
      <c r="E90" s="632"/>
      <c r="F90" s="632"/>
      <c r="G90" s="293"/>
      <c r="K90" s="18"/>
      <c r="L90" s="736" t="str">
        <f t="array" ref="L90">IF(SUM(ABS(M90:Y90))&gt;0,IF(OR($M$8:$Y$8=M90:Y90),"Hide","Show"),"")</f>
        <v/>
      </c>
    </row>
    <row r="91" spans="2:12" ht="16" thickBot="1" x14ac:dyDescent="0.45">
      <c r="B91" s="263"/>
      <c r="C91" s="1210" t="s">
        <v>57</v>
      </c>
      <c r="D91" s="1211"/>
      <c r="E91" s="1211"/>
      <c r="F91" s="1212"/>
      <c r="G91" s="288"/>
      <c r="K91" s="18"/>
      <c r="L91" s="736" t="str">
        <f t="array" ref="L91">IF(SUM(ABS(M91:Y91))&gt;0,IF(OR($M$8:$Y$8=M91:Y91),"Hide","Show"),"")</f>
        <v/>
      </c>
    </row>
    <row r="92" spans="2:12" x14ac:dyDescent="0.4">
      <c r="B92" s="263"/>
      <c r="C92" s="639"/>
      <c r="D92" s="1207" t="s">
        <v>45</v>
      </c>
      <c r="E92" s="1208"/>
      <c r="F92" s="1209"/>
      <c r="G92" s="288"/>
      <c r="K92" s="18"/>
      <c r="L92" s="736" t="str">
        <f t="array" ref="L92">IF(SUM(ABS(M92:Y92))&gt;0,IF(OR($M$8:$Y$8=M92:Y92),"Hide","Show"),"")</f>
        <v/>
      </c>
    </row>
    <row r="93" spans="2:12" x14ac:dyDescent="0.4">
      <c r="B93" s="268"/>
      <c r="C93" s="640"/>
      <c r="D93" s="628" t="s">
        <v>52</v>
      </c>
      <c r="E93" s="628" t="s">
        <v>53</v>
      </c>
      <c r="F93" s="629" t="s">
        <v>54</v>
      </c>
      <c r="G93" s="288"/>
      <c r="K93" s="18"/>
      <c r="L93" s="736" t="str">
        <f t="array" ref="L93">IF(SUM(ABS(M93:Y93))&gt;0,IF(OR($M$8:$Y$8=M93:Y93),"Hide","Show"),"")</f>
        <v/>
      </c>
    </row>
    <row r="94" spans="2:12" x14ac:dyDescent="0.4">
      <c r="B94" s="263"/>
      <c r="C94" s="630" t="s">
        <v>58</v>
      </c>
      <c r="D94" s="303"/>
      <c r="E94" s="303"/>
      <c r="F94" s="631"/>
      <c r="G94" s="288"/>
      <c r="K94" s="18"/>
      <c r="L94" s="736" t="str">
        <f t="array" ref="L94">IF(SUM(ABS(M94:Y94))&gt;0,IF(OR($M$8:$Y$8=M94:Y94),"Hide","Show"),"")</f>
        <v/>
      </c>
    </row>
    <row r="95" spans="2:12" x14ac:dyDescent="0.4">
      <c r="B95" s="263"/>
      <c r="C95" s="630" t="s">
        <v>468</v>
      </c>
      <c r="D95" s="303"/>
      <c r="E95" s="303"/>
      <c r="F95" s="631"/>
      <c r="G95" s="288"/>
      <c r="K95" s="18"/>
      <c r="L95" s="736" t="str">
        <f t="array" ref="L95">IF(SUM(ABS(M95:Y95))&gt;0,IF(OR($M$8:$Y$8=M95:Y95),"Hide","Show"),"")</f>
        <v/>
      </c>
    </row>
    <row r="96" spans="2:12" x14ac:dyDescent="0.4">
      <c r="B96" s="263"/>
      <c r="C96" s="630" t="s">
        <v>469</v>
      </c>
      <c r="D96" s="303"/>
      <c r="E96" s="303"/>
      <c r="F96" s="631"/>
      <c r="G96" s="288"/>
      <c r="K96" s="18"/>
      <c r="L96" s="736" t="str">
        <f t="array" ref="L96">IF(SUM(ABS(M96:Y96))&gt;0,IF(OR($M$8:$Y$8=M96:Y96),"Hide","Show"),"")</f>
        <v/>
      </c>
    </row>
    <row r="97" spans="2:12" x14ac:dyDescent="0.4">
      <c r="B97" s="263"/>
      <c r="C97" s="630" t="s">
        <v>337</v>
      </c>
      <c r="D97" s="303"/>
      <c r="E97" s="303"/>
      <c r="F97" s="631"/>
      <c r="G97" s="288"/>
      <c r="K97" s="18"/>
      <c r="L97" s="736" t="str">
        <f t="array" ref="L97">IF(SUM(ABS(M97:Y97))&gt;0,IF(OR($M$8:$Y$8=M97:Y97),"Hide","Show"),"")</f>
        <v/>
      </c>
    </row>
    <row r="98" spans="2:12" ht="16" thickBot="1" x14ac:dyDescent="0.45">
      <c r="B98" s="263"/>
      <c r="C98" s="634" t="s">
        <v>339</v>
      </c>
      <c r="D98" s="635"/>
      <c r="E98" s="635"/>
      <c r="F98" s="641"/>
      <c r="G98" s="288"/>
      <c r="K98" s="18"/>
      <c r="L98" s="736" t="str">
        <f t="array" ref="L98">IF(SUM(ABS(M98:Y98))&gt;0,IF(OR($M$8:$Y$8=M98:Y98),"Hide","Show"),"")</f>
        <v/>
      </c>
    </row>
    <row r="99" spans="2:12" ht="16" thickBot="1" x14ac:dyDescent="0.45">
      <c r="B99" s="263"/>
      <c r="C99" s="632"/>
      <c r="D99" s="632"/>
      <c r="E99" s="632"/>
      <c r="F99" s="642"/>
      <c r="G99" s="293"/>
      <c r="K99" s="18"/>
      <c r="L99" s="736" t="str">
        <f t="array" ref="L99">IF(SUM(ABS(M99:Y99))&gt;0,IF(OR($M$8:$Y$8=M99:Y99),"Hide","Show"),"")</f>
        <v/>
      </c>
    </row>
    <row r="100" spans="2:12" ht="16" thickBot="1" x14ac:dyDescent="0.45">
      <c r="B100" s="263"/>
      <c r="C100" s="1210" t="s">
        <v>59</v>
      </c>
      <c r="D100" s="1211"/>
      <c r="E100" s="1211"/>
      <c r="F100" s="1212"/>
      <c r="G100" s="288"/>
      <c r="K100" s="18"/>
      <c r="L100" s="736" t="str">
        <f t="array" ref="L100">IF(SUM(ABS(M100:Y100))&gt;0,IF(OR($M$8:$Y$8=M100:Y100),"Hide","Show"),"")</f>
        <v/>
      </c>
    </row>
    <row r="101" spans="2:12" x14ac:dyDescent="0.4">
      <c r="B101" s="263"/>
      <c r="C101" s="643"/>
      <c r="D101" s="1207" t="s">
        <v>45</v>
      </c>
      <c r="E101" s="1208"/>
      <c r="F101" s="1209"/>
      <c r="G101" s="288"/>
      <c r="K101" s="18"/>
      <c r="L101" s="736" t="str">
        <f t="array" ref="L101">IF(SUM(ABS(M101:Y101))&gt;0,IF(OR($M$8:$Y$8=M101:Y101),"Hide","Show"),"")</f>
        <v/>
      </c>
    </row>
    <row r="102" spans="2:12" x14ac:dyDescent="0.4">
      <c r="B102" s="268"/>
      <c r="C102" s="627"/>
      <c r="D102" s="628" t="s">
        <v>52</v>
      </c>
      <c r="E102" s="628" t="s">
        <v>53</v>
      </c>
      <c r="F102" s="629" t="s">
        <v>54</v>
      </c>
      <c r="G102" s="288"/>
      <c r="K102" s="18"/>
      <c r="L102" s="736" t="str">
        <f t="array" ref="L102">IF(SUM(ABS(M102:Y102))&gt;0,IF(OR($M$8:$Y$8=M102:Y102),"Hide","Show"),"")</f>
        <v/>
      </c>
    </row>
    <row r="103" spans="2:12" x14ac:dyDescent="0.4">
      <c r="B103" s="263"/>
      <c r="C103" s="630" t="s">
        <v>60</v>
      </c>
      <c r="D103" s="303"/>
      <c r="E103" s="303"/>
      <c r="F103" s="631"/>
      <c r="G103" s="288"/>
      <c r="K103" s="18"/>
      <c r="L103" s="736" t="str">
        <f t="array" ref="L103">IF(SUM(ABS(M103:Y103))&gt;0,IF(OR($M$8:$Y$8=M103:Y103),"Hide","Show"),"")</f>
        <v/>
      </c>
    </row>
    <row r="104" spans="2:12" x14ac:dyDescent="0.4">
      <c r="B104" s="263"/>
      <c r="C104" s="630" t="s">
        <v>61</v>
      </c>
      <c r="D104" s="303"/>
      <c r="E104" s="303"/>
      <c r="F104" s="631"/>
      <c r="G104" s="288"/>
      <c r="K104" s="18"/>
      <c r="L104" s="736" t="str">
        <f t="array" ref="L104">IF(SUM(ABS(M104:Y104))&gt;0,IF(OR($M$8:$Y$8=M104:Y104),"Hide","Show"),"")</f>
        <v/>
      </c>
    </row>
    <row r="105" spans="2:12" x14ac:dyDescent="0.4">
      <c r="B105" s="263"/>
      <c r="C105" s="630" t="s">
        <v>62</v>
      </c>
      <c r="D105" s="303"/>
      <c r="E105" s="303"/>
      <c r="F105" s="631"/>
      <c r="G105" s="288"/>
      <c r="K105" s="18"/>
      <c r="L105" s="736" t="str">
        <f t="array" ref="L105">IF(SUM(ABS(M105:Y105))&gt;0,IF(OR($M$8:$Y$8=M105:Y105),"Hide","Show"),"")</f>
        <v/>
      </c>
    </row>
    <row r="106" spans="2:12" x14ac:dyDescent="0.4">
      <c r="B106" s="263"/>
      <c r="C106" s="630" t="s">
        <v>63</v>
      </c>
      <c r="D106" s="303"/>
      <c r="E106" s="303"/>
      <c r="F106" s="631"/>
      <c r="G106" s="288"/>
      <c r="K106" s="18"/>
      <c r="L106" s="736" t="str">
        <f t="array" ref="L106">IF(SUM(ABS(M106:Y106))&gt;0,IF(OR($M$8:$Y$8=M106:Y106),"Hide","Show"),"")</f>
        <v/>
      </c>
    </row>
    <row r="107" spans="2:12" x14ac:dyDescent="0.4">
      <c r="B107" s="263"/>
      <c r="C107" s="630" t="s">
        <v>64</v>
      </c>
      <c r="D107" s="303"/>
      <c r="E107" s="303"/>
      <c r="F107" s="631"/>
      <c r="G107" s="288"/>
      <c r="K107" s="18"/>
      <c r="L107" s="736" t="str">
        <f t="array" ref="L107">IF(SUM(ABS(M107:Y107))&gt;0,IF(OR($M$8:$Y$8=M107:Y107),"Hide","Show"),"")</f>
        <v/>
      </c>
    </row>
    <row r="108" spans="2:12" x14ac:dyDescent="0.4">
      <c r="B108" s="263"/>
      <c r="C108" s="630" t="s">
        <v>65</v>
      </c>
      <c r="D108" s="303"/>
      <c r="E108" s="303"/>
      <c r="F108" s="631"/>
      <c r="G108" s="288"/>
      <c r="K108" s="18"/>
      <c r="L108" s="736" t="str">
        <f t="array" ref="L108">IF(SUM(ABS(M108:Y108))&gt;0,IF(OR($M$8:$Y$8=M108:Y108),"Hide","Show"),"")</f>
        <v/>
      </c>
    </row>
    <row r="109" spans="2:12" x14ac:dyDescent="0.4">
      <c r="B109" s="263"/>
      <c r="C109" s="630" t="s">
        <v>66</v>
      </c>
      <c r="D109" s="303"/>
      <c r="E109" s="303"/>
      <c r="F109" s="631"/>
      <c r="G109" s="288"/>
      <c r="K109" s="18"/>
      <c r="L109" s="736" t="str">
        <f t="array" ref="L109">IF(SUM(ABS(M109:Y109))&gt;0,IF(OR($M$8:$Y$8=M109:Y109),"Hide","Show"),"")</f>
        <v/>
      </c>
    </row>
    <row r="110" spans="2:12" x14ac:dyDescent="0.4">
      <c r="B110" s="263"/>
      <c r="C110" s="630" t="s">
        <v>67</v>
      </c>
      <c r="D110" s="303"/>
      <c r="E110" s="303"/>
      <c r="F110" s="631"/>
      <c r="G110" s="288"/>
      <c r="K110" s="18"/>
      <c r="L110" s="736" t="str">
        <f t="array" ref="L110">IF(SUM(ABS(M110:Y110))&gt;0,IF(OR($M$8:$Y$8=M110:Y110),"Hide","Show"),"")</f>
        <v/>
      </c>
    </row>
    <row r="111" spans="2:12" x14ac:dyDescent="0.4">
      <c r="B111" s="263"/>
      <c r="C111" s="630" t="s">
        <v>68</v>
      </c>
      <c r="D111" s="303"/>
      <c r="E111" s="303"/>
      <c r="F111" s="631"/>
      <c r="G111" s="288"/>
      <c r="K111" s="18"/>
      <c r="L111" s="736" t="str">
        <f t="array" ref="L111">IF(SUM(ABS(M111:Y111))&gt;0,IF(OR($M$8:$Y$8=M111:Y111),"Hide","Show"),"")</f>
        <v/>
      </c>
    </row>
    <row r="112" spans="2:12" x14ac:dyDescent="0.4">
      <c r="B112" s="263"/>
      <c r="C112" s="630" t="s">
        <v>69</v>
      </c>
      <c r="D112" s="303"/>
      <c r="E112" s="303"/>
      <c r="F112" s="631"/>
      <c r="G112" s="288"/>
      <c r="K112" s="18"/>
      <c r="L112" s="736" t="str">
        <f t="array" ref="L112">IF(SUM(ABS(M112:Y112))&gt;0,IF(OR($M$8:$Y$8=M112:Y112),"Hide","Show"),"")</f>
        <v/>
      </c>
    </row>
    <row r="113" spans="2:12" ht="16" thickBot="1" x14ac:dyDescent="0.45">
      <c r="B113" s="263"/>
      <c r="C113" s="634" t="s">
        <v>70</v>
      </c>
      <c r="D113" s="635"/>
      <c r="E113" s="635"/>
      <c r="F113" s="641"/>
      <c r="G113" s="288"/>
      <c r="K113" s="18"/>
      <c r="L113" s="736" t="str">
        <f t="array" ref="L113">IF(SUM(ABS(M113:Y113))&gt;0,IF(OR($M$8:$Y$8=M113:Y113),"Hide","Show"),"")</f>
        <v/>
      </c>
    </row>
    <row r="114" spans="2:12" ht="16" thickBot="1" x14ac:dyDescent="0.45">
      <c r="B114" s="263"/>
      <c r="C114" s="632"/>
      <c r="D114" s="632"/>
      <c r="E114" s="632"/>
      <c r="F114" s="632"/>
      <c r="G114" s="293"/>
      <c r="K114" s="18"/>
      <c r="L114" s="736" t="str">
        <f t="array" ref="L114">IF(SUM(ABS(M114:Y114))&gt;0,IF(OR($M$8:$Y$8=M114:Y114),"Hide","Show"),"")</f>
        <v/>
      </c>
    </row>
    <row r="115" spans="2:12" ht="16" thickBot="1" x14ac:dyDescent="0.45">
      <c r="B115" s="263"/>
      <c r="C115" s="1210" t="s">
        <v>71</v>
      </c>
      <c r="D115" s="1211"/>
      <c r="E115" s="1211"/>
      <c r="F115" s="1212"/>
      <c r="G115" s="288"/>
      <c r="K115" s="18"/>
      <c r="L115" s="736" t="str">
        <f t="array" ref="L115">IF(SUM(ABS(M115:Y115))&gt;0,IF(OR($M$8:$Y$8=M115:Y115),"Hide","Show"),"")</f>
        <v/>
      </c>
    </row>
    <row r="116" spans="2:12" x14ac:dyDescent="0.4">
      <c r="B116" s="263"/>
      <c r="C116" s="643"/>
      <c r="D116" s="1207" t="s">
        <v>45</v>
      </c>
      <c r="E116" s="1208"/>
      <c r="F116" s="1209"/>
      <c r="G116" s="288"/>
      <c r="K116" s="18"/>
      <c r="L116" s="736" t="str">
        <f t="array" ref="L116">IF(SUM(ABS(M116:Y116))&gt;0,IF(OR($M$8:$Y$8=M116:Y116),"Hide","Show"),"")</f>
        <v/>
      </c>
    </row>
    <row r="117" spans="2:12" x14ac:dyDescent="0.4">
      <c r="B117" s="268"/>
      <c r="C117" s="627"/>
      <c r="D117" s="628" t="s">
        <v>52</v>
      </c>
      <c r="E117" s="628" t="s">
        <v>53</v>
      </c>
      <c r="F117" s="629" t="s">
        <v>54</v>
      </c>
      <c r="G117" s="288"/>
      <c r="K117" s="18"/>
      <c r="L117" s="736" t="str">
        <f t="array" ref="L117">IF(SUM(ABS(M117:Y117))&gt;0,IF(OR($M$8:$Y$8=M117:Y117),"Hide","Show"),"")</f>
        <v/>
      </c>
    </row>
    <row r="118" spans="2:12" x14ac:dyDescent="0.4">
      <c r="B118" s="263"/>
      <c r="C118" s="630" t="s">
        <v>251</v>
      </c>
      <c r="D118" s="303"/>
      <c r="E118" s="303"/>
      <c r="F118" s="631"/>
      <c r="G118" s="288"/>
      <c r="K118" s="18"/>
      <c r="L118" s="736" t="str">
        <f t="array" ref="L118">IF(SUM(ABS(M118:Y118))&gt;0,IF(OR($M$8:$Y$8=M118:Y118),"Hide","Show"),"")</f>
        <v/>
      </c>
    </row>
    <row r="119" spans="2:12" x14ac:dyDescent="0.4">
      <c r="B119" s="263"/>
      <c r="C119" s="630" t="s">
        <v>252</v>
      </c>
      <c r="D119" s="303"/>
      <c r="E119" s="303"/>
      <c r="F119" s="631"/>
      <c r="G119" s="288"/>
      <c r="K119" s="18"/>
      <c r="L119" s="736" t="str">
        <f t="array" ref="L119">IF(SUM(ABS(M119:Y119))&gt;0,IF(OR($M$8:$Y$8=M119:Y119),"Hide","Show"),"")</f>
        <v/>
      </c>
    </row>
    <row r="120" spans="2:12" x14ac:dyDescent="0.4">
      <c r="B120" s="263"/>
      <c r="C120" s="630" t="s">
        <v>74</v>
      </c>
      <c r="D120" s="303"/>
      <c r="E120" s="303"/>
      <c r="F120" s="631"/>
      <c r="G120" s="288"/>
      <c r="K120" s="18"/>
      <c r="L120" s="736" t="str">
        <f t="array" ref="L120">IF(SUM(ABS(M120:Y120))&gt;0,IF(OR($M$8:$Y$8=M120:Y120),"Hide","Show"),"")</f>
        <v/>
      </c>
    </row>
    <row r="121" spans="2:12" x14ac:dyDescent="0.4">
      <c r="B121" s="263"/>
      <c r="C121" s="630" t="s">
        <v>75</v>
      </c>
      <c r="D121" s="303"/>
      <c r="E121" s="303"/>
      <c r="F121" s="631"/>
      <c r="G121" s="288"/>
      <c r="K121" s="18"/>
      <c r="L121" s="736" t="str">
        <f t="array" ref="L121">IF(SUM(ABS(M121:Y121))&gt;0,IF(OR($M$8:$Y$8=M121:Y121),"Hide","Show"),"")</f>
        <v/>
      </c>
    </row>
    <row r="122" spans="2:12" ht="16" thickBot="1" x14ac:dyDescent="0.45">
      <c r="B122" s="263"/>
      <c r="C122" s="644" t="s">
        <v>340</v>
      </c>
      <c r="D122" s="635"/>
      <c r="E122" s="635"/>
      <c r="F122" s="641"/>
      <c r="G122" s="288"/>
      <c r="K122" s="18"/>
      <c r="L122" s="736" t="str">
        <f t="array" ref="L122">IF(SUM(ABS(M122:Y122))&gt;0,IF(OR($M$8:$Y$8=M122:Y122),"Hide","Show"),"")</f>
        <v/>
      </c>
    </row>
    <row r="123" spans="2:12" ht="16" thickBot="1" x14ac:dyDescent="0.45">
      <c r="B123" s="263"/>
      <c r="C123" s="632"/>
      <c r="D123" s="632"/>
      <c r="E123" s="632"/>
      <c r="F123" s="632"/>
      <c r="G123" s="293"/>
      <c r="K123" s="18"/>
      <c r="L123" s="736" t="str">
        <f t="array" ref="L123">IF(SUM(ABS(M123:Y123))&gt;0,IF(OR($M$8:$Y$8=M123:Y123),"Hide","Show"),"")</f>
        <v/>
      </c>
    </row>
    <row r="124" spans="2:12" ht="16" thickBot="1" x14ac:dyDescent="0.45">
      <c r="B124" s="263"/>
      <c r="C124" s="1210" t="s">
        <v>76</v>
      </c>
      <c r="D124" s="1211"/>
      <c r="E124" s="1211"/>
      <c r="F124" s="1212"/>
      <c r="G124" s="288"/>
      <c r="K124" s="18"/>
      <c r="L124" s="736" t="str">
        <f t="array" ref="L124">IF(SUM(ABS(M124:Y124))&gt;0,IF(OR($M$8:$Y$8=M124:Y124),"Hide","Show"),"")</f>
        <v/>
      </c>
    </row>
    <row r="125" spans="2:12" x14ac:dyDescent="0.4">
      <c r="B125" s="263"/>
      <c r="C125" s="643"/>
      <c r="D125" s="1207" t="s">
        <v>45</v>
      </c>
      <c r="E125" s="1208"/>
      <c r="F125" s="1209"/>
      <c r="G125" s="288"/>
      <c r="K125" s="18"/>
      <c r="L125" s="736" t="str">
        <f t="array" ref="L125">IF(SUM(ABS(M125:Y125))&gt;0,IF(OR($M$8:$Y$8=M125:Y125),"Hide","Show"),"")</f>
        <v/>
      </c>
    </row>
    <row r="126" spans="2:12" x14ac:dyDescent="0.4">
      <c r="B126" s="273"/>
      <c r="C126" s="627"/>
      <c r="D126" s="628" t="s">
        <v>52</v>
      </c>
      <c r="E126" s="628" t="s">
        <v>53</v>
      </c>
      <c r="F126" s="629" t="s">
        <v>54</v>
      </c>
      <c r="G126" s="288"/>
      <c r="K126" s="18"/>
      <c r="L126" s="736" t="str">
        <f t="array" ref="L126">IF(SUM(ABS(M126:Y126))&gt;0,IF(OR($M$8:$Y$8=M126:Y126),"Hide","Show"),"")</f>
        <v/>
      </c>
    </row>
    <row r="127" spans="2:12" x14ac:dyDescent="0.4">
      <c r="B127" s="263"/>
      <c r="C127" s="630" t="s">
        <v>77</v>
      </c>
      <c r="D127" s="303"/>
      <c r="E127" s="303"/>
      <c r="F127" s="631"/>
      <c r="G127" s="288"/>
      <c r="K127" s="18"/>
      <c r="L127" s="736" t="str">
        <f t="array" ref="L127">IF(SUM(ABS(M127:Y127))&gt;0,IF(OR($M$8:$Y$8=M127:Y127),"Hide","Show"),"")</f>
        <v/>
      </c>
    </row>
    <row r="128" spans="2:12" x14ac:dyDescent="0.4">
      <c r="B128" s="263"/>
      <c r="C128" s="630" t="s">
        <v>78</v>
      </c>
      <c r="D128" s="303"/>
      <c r="E128" s="303"/>
      <c r="F128" s="631"/>
      <c r="G128" s="288"/>
      <c r="K128" s="18"/>
      <c r="L128" s="736" t="str">
        <f t="array" ref="L128">IF(SUM(ABS(M128:Y128))&gt;0,IF(OR($M$8:$Y$8=M128:Y128),"Hide","Show"),"")</f>
        <v/>
      </c>
    </row>
    <row r="129" spans="1:12" x14ac:dyDescent="0.4">
      <c r="B129" s="263"/>
      <c r="C129" s="630" t="s">
        <v>79</v>
      </c>
      <c r="D129" s="303"/>
      <c r="E129" s="303"/>
      <c r="F129" s="631"/>
      <c r="G129" s="288"/>
      <c r="K129" s="18"/>
      <c r="L129" s="736" t="str">
        <f t="array" ref="L129">IF(SUM(ABS(M129:Y129))&gt;0,IF(OR($M$8:$Y$8=M129:Y129),"Hide","Show"),"")</f>
        <v/>
      </c>
    </row>
    <row r="130" spans="1:12" x14ac:dyDescent="0.4">
      <c r="B130" s="263"/>
      <c r="C130" s="630" t="s">
        <v>80</v>
      </c>
      <c r="D130" s="303"/>
      <c r="E130" s="303"/>
      <c r="F130" s="631"/>
      <c r="G130" s="288"/>
      <c r="K130" s="18"/>
      <c r="L130" s="736" t="str">
        <f t="array" ref="L130">IF(SUM(ABS(M130:Y130))&gt;0,IF(OR($M$8:$Y$8=M130:Y130),"Hide","Show"),"")</f>
        <v/>
      </c>
    </row>
    <row r="131" spans="1:12" x14ac:dyDescent="0.4">
      <c r="B131" s="263"/>
      <c r="C131" s="630" t="s">
        <v>81</v>
      </c>
      <c r="D131" s="303"/>
      <c r="E131" s="303"/>
      <c r="F131" s="631"/>
      <c r="G131" s="288"/>
      <c r="K131" s="18"/>
      <c r="L131" s="736" t="str">
        <f t="array" ref="L131">IF(SUM(ABS(M131:Y131))&gt;0,IF(OR($M$8:$Y$8=M131:Y131),"Hide","Show"),"")</f>
        <v/>
      </c>
    </row>
    <row r="132" spans="1:12" x14ac:dyDescent="0.4">
      <c r="B132" s="263"/>
      <c r="C132" s="630" t="s">
        <v>82</v>
      </c>
      <c r="D132" s="303"/>
      <c r="E132" s="303"/>
      <c r="F132" s="631"/>
      <c r="G132" s="288"/>
      <c r="K132" s="18"/>
      <c r="L132" s="736" t="str">
        <f t="array" ref="L132">IF(SUM(ABS(M132:Y132))&gt;0,IF(OR($M$8:$Y$8=M132:Y132),"Hide","Show"),"")</f>
        <v/>
      </c>
    </row>
    <row r="133" spans="1:12" x14ac:dyDescent="0.4">
      <c r="B133" s="263"/>
      <c r="C133" s="630" t="s">
        <v>83</v>
      </c>
      <c r="D133" s="303"/>
      <c r="E133" s="303"/>
      <c r="F133" s="631"/>
      <c r="G133" s="288"/>
      <c r="K133" s="18"/>
      <c r="L133" s="736" t="str">
        <f t="array" ref="L133">IF(SUM(ABS(M133:Y133))&gt;0,IF(OR($M$8:$Y$8=M133:Y133),"Hide","Show"),"")</f>
        <v/>
      </c>
    </row>
    <row r="134" spans="1:12" ht="16" thickBot="1" x14ac:dyDescent="0.45">
      <c r="B134" s="263"/>
      <c r="C134" s="634" t="s">
        <v>84</v>
      </c>
      <c r="D134" s="635"/>
      <c r="E134" s="635"/>
      <c r="F134" s="641"/>
      <c r="G134" s="288"/>
      <c r="K134" s="18"/>
      <c r="L134" s="736" t="str">
        <f t="array" ref="L134">IF(SUM(ABS(M134:Y134))&gt;0,IF(OR($M$8:$Y$8=M134:Y134),"Hide","Show"),"")</f>
        <v/>
      </c>
    </row>
    <row r="135" spans="1:12" ht="16" thickBot="1" x14ac:dyDescent="0.45">
      <c r="B135" s="263"/>
      <c r="C135" s="258"/>
      <c r="D135" s="258"/>
      <c r="E135" s="258"/>
      <c r="F135" s="281"/>
      <c r="G135" s="293"/>
      <c r="K135" s="18"/>
      <c r="L135" s="736" t="str">
        <f t="array" ref="L135">IF(SUM(ABS(M135:Y135))&gt;0,IF(OR($M$8:$Y$8=M135:Y135),"Hide","Show"),"")</f>
        <v/>
      </c>
    </row>
    <row r="136" spans="1:12" ht="16" thickBot="1" x14ac:dyDescent="0.45">
      <c r="B136" s="263"/>
      <c r="C136" s="1118" t="s">
        <v>85</v>
      </c>
      <c r="D136" s="1119"/>
      <c r="E136" s="1119"/>
      <c r="F136" s="1120"/>
      <c r="G136" s="288"/>
      <c r="K136" s="18"/>
      <c r="L136" s="736" t="str">
        <f t="array" ref="L136">IF(SUM(ABS(M136:Y136))&gt;0,IF(OR($M$8:$Y$8=M136:Y136),"Hide","Show"),"")</f>
        <v/>
      </c>
    </row>
    <row r="137" spans="1:12" x14ac:dyDescent="0.4">
      <c r="B137" s="268"/>
      <c r="C137" s="267"/>
      <c r="D137" s="1165" t="s">
        <v>45</v>
      </c>
      <c r="E137" s="1166"/>
      <c r="F137" s="1167"/>
      <c r="G137" s="293"/>
      <c r="K137" s="18"/>
      <c r="L137" s="736" t="str">
        <f t="array" ref="L137">IF(SUM(ABS(M137:Y137))&gt;0,IF(OR($M$8:$Y$8=M137:Y137),"Hide","Show"),"")</f>
        <v/>
      </c>
    </row>
    <row r="138" spans="1:12" x14ac:dyDescent="0.4">
      <c r="B138" s="263"/>
      <c r="C138" s="264" t="s">
        <v>86</v>
      </c>
      <c r="D138" s="1213"/>
      <c r="E138" s="1213"/>
      <c r="F138" s="1214"/>
      <c r="G138" s="293"/>
      <c r="K138" s="18"/>
      <c r="L138" s="736" t="str">
        <f t="array" ref="L138">IF(SUM(ABS(M138:Y138))&gt;0,IF(OR($M$8:$Y$8=M138:Y138),"Hide","Show"),"")</f>
        <v/>
      </c>
    </row>
    <row r="139" spans="1:12" x14ac:dyDescent="0.4">
      <c r="B139" s="263"/>
      <c r="C139" s="264" t="s">
        <v>253</v>
      </c>
      <c r="D139" s="1213"/>
      <c r="E139" s="1213"/>
      <c r="F139" s="1214"/>
      <c r="G139" s="293"/>
      <c r="K139" s="18"/>
      <c r="L139" s="736" t="str">
        <f t="array" ref="L139">IF(SUM(ABS(M139:Y139))&gt;0,IF(OR($M$8:$Y$8=M139:Y139),"Hide","Show"),"")</f>
        <v/>
      </c>
    </row>
    <row r="140" spans="1:12" ht="16" thickBot="1" x14ac:dyDescent="0.45">
      <c r="B140" s="263"/>
      <c r="C140" s="266" t="s">
        <v>87</v>
      </c>
      <c r="D140" s="1215" t="str">
        <f>IF(D138+D139=0,"",D138+D139)</f>
        <v/>
      </c>
      <c r="E140" s="1215"/>
      <c r="F140" s="1216"/>
      <c r="G140" s="293"/>
      <c r="K140" s="18"/>
      <c r="L140" s="736" t="str">
        <f t="array" ref="L140">IF(SUM(ABS(M140:Y140))&gt;0,IF(OR($M$8:$Y$8=M140:Y140),"Hide","Show"),"")</f>
        <v/>
      </c>
    </row>
    <row r="141" spans="1:12" ht="16" thickBot="1" x14ac:dyDescent="0.45">
      <c r="B141" s="276"/>
      <c r="C141" s="261"/>
      <c r="D141" s="261"/>
      <c r="E141" s="261"/>
      <c r="F141" s="261"/>
      <c r="G141" s="298"/>
      <c r="K141" s="18"/>
      <c r="L141" s="736" t="str">
        <f t="array" ref="L141">IF(SUM(ABS(M141:Y141))&gt;0,IF(OR($M$8:$Y$8=M141:Y141),"Hide","Show"),"")</f>
        <v/>
      </c>
    </row>
    <row r="142" spans="1:12" ht="35.25" customHeight="1" x14ac:dyDescent="0.4">
      <c r="K142" s="18"/>
      <c r="L142" s="736" t="str">
        <f t="array" ref="L142">IF(SUM(ABS(M142:Y142))&gt;0,IF(OR($M$8:$Y$8=M142:Y142),"Hide","Show"),"")</f>
        <v/>
      </c>
    </row>
    <row r="143" spans="1:12" x14ac:dyDescent="0.4">
      <c r="K143" s="18"/>
      <c r="L143" s="736" t="str">
        <f t="array" ref="L143">IF(SUM(ABS(M143:Y143))&gt;0,IF(OR($M$8:$Y$8=M143:Y143),"Hide","Show"),"")</f>
        <v/>
      </c>
    </row>
    <row r="144" spans="1:12" s="17" customFormat="1" x14ac:dyDescent="0.4">
      <c r="A144" s="18"/>
      <c r="B144" s="18"/>
      <c r="C144" s="18"/>
      <c r="D144" s="18"/>
      <c r="E144" s="18"/>
      <c r="F144" s="18"/>
      <c r="G144" s="18"/>
      <c r="H144" s="18"/>
      <c r="I144" s="18"/>
      <c r="J144" s="18"/>
      <c r="K144" s="18"/>
      <c r="L144" s="736" t="str">
        <f t="array" ref="L144">IF(SUM(ABS(M144:Y144))&gt;0,IF(OR($M$8:$Y$8=M144:Y144),"Hide","Show"),"")</f>
        <v/>
      </c>
    </row>
    <row r="145" spans="12:12" x14ac:dyDescent="0.4">
      <c r="L145" s="736" t="str">
        <f t="array" ref="L145">IF(SUM(ABS(M145:Y145))&gt;0,IF(OR($M$8:$Y$8=M145:Y145),"Hide","Show"),"")</f>
        <v/>
      </c>
    </row>
    <row r="146" spans="12:12" x14ac:dyDescent="0.4">
      <c r="L146" s="736" t="str">
        <f t="array" ref="L146">IF(SUM(ABS(M146:Y146))&gt;0,IF(OR($M$8:$Y$8=M146:Y146),"Hide","Show"),"")</f>
        <v/>
      </c>
    </row>
    <row r="147" spans="12:12" x14ac:dyDescent="0.4">
      <c r="L147" s="736" t="str">
        <f t="array" ref="L147">IF(SUM(ABS(M147:Y147))&gt;0,IF(OR($M$8:$Y$8=M147:Y147),"Hide","Show"),"")</f>
        <v/>
      </c>
    </row>
    <row r="148" spans="12:12" x14ac:dyDescent="0.4">
      <c r="L148" s="736" t="str">
        <f t="array" ref="L148">IF(SUM(ABS(M148:Y148))&gt;0,IF(OR($M$8:$Y$8=M148:Y148),"Hide","Show"),"")</f>
        <v/>
      </c>
    </row>
    <row r="149" spans="12:12" x14ac:dyDescent="0.4">
      <c r="L149" s="736" t="str">
        <f t="array" ref="L149">IF(SUM(ABS(M149:Y149))&gt;0,IF(OR($M$8:$Y$8=M149:Y149),"Hide","Show"),"")</f>
        <v/>
      </c>
    </row>
    <row r="150" spans="12:12" x14ac:dyDescent="0.4">
      <c r="L150" s="736" t="str">
        <f t="array" ref="L150">IF(SUM(ABS(M150:Y150))&gt;0,IF(OR($M$8:$Y$8=M150:Y150),"Hide","Show"),"")</f>
        <v/>
      </c>
    </row>
    <row r="151" spans="12:12" x14ac:dyDescent="0.4">
      <c r="L151" s="736" t="str">
        <f t="array" ref="L151">IF(SUM(ABS(M151:Y151))&gt;0,IF(OR($M$8:$Y$8=M151:Y151),"Hide","Show"),"")</f>
        <v/>
      </c>
    </row>
    <row r="152" spans="12:12" x14ac:dyDescent="0.4">
      <c r="L152" s="736" t="str">
        <f t="array" ref="L152">IF(SUM(ABS(M152:Y152))&gt;0,IF(OR($M$8:$Y$8=M152:Y152),"Hide","Show"),"")</f>
        <v/>
      </c>
    </row>
    <row r="153" spans="12:12" x14ac:dyDescent="0.4">
      <c r="L153" s="736" t="str">
        <f t="array" ref="L153">IF(SUM(ABS(M153:Y153))&gt;0,IF(OR($M$8:$Y$8=M153:Y153),"Hide","Show"),"")</f>
        <v/>
      </c>
    </row>
    <row r="154" spans="12:12" x14ac:dyDescent="0.4">
      <c r="L154" s="736" t="str">
        <f t="array" ref="L154">IF(SUM(ABS(M154:Y154))&gt;0,IF(OR($M$8:$Y$8=M154:Y154),"Hide","Show"),"")</f>
        <v/>
      </c>
    </row>
    <row r="155" spans="12:12" x14ac:dyDescent="0.4">
      <c r="L155" s="736" t="str">
        <f t="array" ref="L155">IF(SUM(ABS(M155:Y155))&gt;0,IF(OR($M$8:$Y$8=M155:Y155),"Hide","Show"),"")</f>
        <v/>
      </c>
    </row>
    <row r="156" spans="12:12" x14ac:dyDescent="0.4">
      <c r="L156" s="736" t="str">
        <f t="array" ref="L156">IF(SUM(ABS(M156:Y156))&gt;0,IF(OR($M$8:$Y$8=M156:Y156),"Hide","Show"),"")</f>
        <v/>
      </c>
    </row>
    <row r="157" spans="12:12" x14ac:dyDescent="0.4">
      <c r="L157" s="736" t="str">
        <f t="array" ref="L157">IF(SUM(ABS(M157:Y157))&gt;0,IF(OR($M$8:$Y$8=M157:Y157),"Hide","Show"),"")</f>
        <v/>
      </c>
    </row>
    <row r="158" spans="12:12" x14ac:dyDescent="0.4">
      <c r="L158" s="736" t="str">
        <f t="array" ref="L158">IF(SUM(ABS(M158:Y158))&gt;0,IF(OR($M$8:$Y$8=M158:Y158),"Hide","Show"),"")</f>
        <v/>
      </c>
    </row>
    <row r="159" spans="12:12" x14ac:dyDescent="0.4">
      <c r="L159" s="736" t="str">
        <f t="array" ref="L159">IF(SUM(ABS(M159:Y159))&gt;0,IF(OR($M$8:$Y$8=M159:Y159),"Hide","Show"),"")</f>
        <v/>
      </c>
    </row>
    <row r="160" spans="12:12" x14ac:dyDescent="0.4">
      <c r="L160" s="736" t="str">
        <f t="array" ref="L160">IF(SUM(ABS(M160:Y160))&gt;0,IF(OR($M$8:$Y$8=M160:Y160),"Hide","Show"),"")</f>
        <v/>
      </c>
    </row>
    <row r="161" spans="12:12" x14ac:dyDescent="0.4">
      <c r="L161" s="736" t="str">
        <f t="array" ref="L161">IF(SUM(ABS(M161:Y161))&gt;0,IF(OR($M$8:$Y$8=M161:Y161),"Hide","Show"),"")</f>
        <v/>
      </c>
    </row>
    <row r="162" spans="12:12" x14ac:dyDescent="0.4">
      <c r="L162" s="736" t="str">
        <f t="array" ref="L162">IF(SUM(ABS(M162:Y162))&gt;0,IF(OR($M$8:$Y$8=M162:Y162),"Hide","Show"),"")</f>
        <v/>
      </c>
    </row>
    <row r="163" spans="12:12" x14ac:dyDescent="0.4">
      <c r="L163" s="736" t="str">
        <f t="array" ref="L163">IF(SUM(ABS(M163:Y163))&gt;0,IF(OR($M$8:$Y$8=M163:Y163),"Hide","Show"),"")</f>
        <v/>
      </c>
    </row>
    <row r="164" spans="12:12" x14ac:dyDescent="0.4">
      <c r="L164" s="736" t="str">
        <f t="array" ref="L164">IF(SUM(ABS(M164:Y164))&gt;0,IF(OR($M$8:$Y$8=M164:Y164),"Hide","Show"),"")</f>
        <v/>
      </c>
    </row>
    <row r="165" spans="12:12" x14ac:dyDescent="0.4">
      <c r="L165" s="736" t="str">
        <f t="array" ref="L165">IF(SUM(ABS(M165:Y165))&gt;0,IF(OR($M$8:$Y$8=M165:Y165),"Hide","Show"),"")</f>
        <v/>
      </c>
    </row>
    <row r="166" spans="12:12" x14ac:dyDescent="0.4">
      <c r="L166" s="736" t="str">
        <f t="array" ref="L166">IF(SUM(ABS(M166:Y166))&gt;0,IF(OR($M$8:$Y$8=M166:Y166),"Hide","Show"),"")</f>
        <v/>
      </c>
    </row>
  </sheetData>
  <sheetProtection password="C1BE" sheet="1" objects="1" scenarios="1" selectLockedCells="1"/>
  <customSheetViews>
    <customSheetView guid="{2A4C6EB9-430A-44F2-86C8-15B50360FC3B}" scale="70" showGridLines="0">
      <selection activeCell="F2" sqref="F2"/>
      <pageMargins left="0.7" right="0.7" top="0.75" bottom="0.75" header="0.3" footer="0.3"/>
      <pageSetup orientation="portrait" horizontalDpi="200" verticalDpi="200" r:id="rId1"/>
    </customSheetView>
    <customSheetView guid="{B3BD5AF3-9A64-4EA7-AE1F-3CC326849B8F}" scale="70" showGridLines="0">
      <selection activeCell="E10" sqref="E10"/>
      <pageMargins left="0.7" right="0.7" top="0.75" bottom="0.75" header="0.3" footer="0.3"/>
      <pageSetup orientation="portrait" horizontalDpi="200" verticalDpi="200" r:id="rId2"/>
    </customSheetView>
  </customSheetViews>
  <mergeCells count="32">
    <mergeCell ref="B2:C2"/>
    <mergeCell ref="C15:F15"/>
    <mergeCell ref="C26:F26"/>
    <mergeCell ref="C35:F35"/>
    <mergeCell ref="D16:F16"/>
    <mergeCell ref="D27:F27"/>
    <mergeCell ref="E2:F2"/>
    <mergeCell ref="D140:F140"/>
    <mergeCell ref="D138:F138"/>
    <mergeCell ref="D125:F125"/>
    <mergeCell ref="D116:F116"/>
    <mergeCell ref="D101:F101"/>
    <mergeCell ref="D139:F139"/>
    <mergeCell ref="C124:F124"/>
    <mergeCell ref="C136:F136"/>
    <mergeCell ref="D137:F137"/>
    <mergeCell ref="D36:F36"/>
    <mergeCell ref="C50:F50"/>
    <mergeCell ref="C59:F59"/>
    <mergeCell ref="C115:F115"/>
    <mergeCell ref="D72:F72"/>
    <mergeCell ref="D81:F81"/>
    <mergeCell ref="D60:F60"/>
    <mergeCell ref="D51:F51"/>
    <mergeCell ref="D74:F74"/>
    <mergeCell ref="D75:F75"/>
    <mergeCell ref="D73:F73"/>
    <mergeCell ref="D92:F92"/>
    <mergeCell ref="C71:F71"/>
    <mergeCell ref="C80:F80"/>
    <mergeCell ref="C91:F91"/>
    <mergeCell ref="C100:F100"/>
  </mergeCells>
  <phoneticPr fontId="27" type="noConversion"/>
  <conditionalFormatting sqref="D10:D11 D18:F75">
    <cfRule type="expression" dxfId="56" priority="11" stopIfTrue="1">
      <formula>$F$5="-"</formula>
    </cfRule>
  </conditionalFormatting>
  <conditionalFormatting sqref="D83:F140">
    <cfRule type="expression" dxfId="55" priority="23" stopIfTrue="1">
      <formula>$F$6="-"</formula>
    </cfRule>
  </conditionalFormatting>
  <conditionalFormatting sqref="C23:D23 C88:D88">
    <cfRule type="expression" dxfId="54" priority="1">
      <formula>OR($I$6="Single-Speed",$I$6="Two-Speed")</formula>
    </cfRule>
    <cfRule type="expression" dxfId="53" priority="2">
      <formula>OR($I$6="Single-Speed",$I$6="Two-Speed")</formula>
    </cfRule>
  </conditionalFormatting>
  <dataValidations count="1">
    <dataValidation type="list" showInputMessage="1" showErrorMessage="1" sqref="D10" xr:uid="{00000000-0002-0000-1100-000000000000}">
      <formula1>Yes_No</formula1>
    </dataValidation>
  </dataValidations>
  <hyperlinks>
    <hyperlink ref="E2" location="Instructions!A1" display="Back to Instructions" xr:uid="{00000000-0004-0000-1100-000000000000}"/>
    <hyperlink ref="E2:F2" location="Instructions!A1" display="Back to Instructions tab" xr:uid="{00000000-0004-0000-1100-000001000000}"/>
  </hyperlinks>
  <pageMargins left="0.7" right="0.7" top="0.75" bottom="0.75" header="0.3" footer="0.3"/>
  <pageSetup orientation="portrait" horizontalDpi="200" verticalDpi="20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0070C0"/>
  </sheetPr>
  <dimension ref="A1:L311"/>
  <sheetViews>
    <sheetView workbookViewId="0">
      <selection activeCell="E2" sqref="E2:F2"/>
    </sheetView>
  </sheetViews>
  <sheetFormatPr defaultColWidth="9.08984375" defaultRowHeight="15.5" x14ac:dyDescent="0.4"/>
  <cols>
    <col min="1" max="1" width="2.6328125" style="6" customWidth="1"/>
    <col min="2" max="2" width="31.36328125" style="6" customWidth="1"/>
    <col min="3" max="3" width="69.453125" style="6" customWidth="1"/>
    <col min="4" max="5" width="15.6328125" style="6" customWidth="1"/>
    <col min="6" max="6" width="16.36328125" style="6" bestFit="1" customWidth="1"/>
    <col min="7" max="7" width="2.6328125" style="6" customWidth="1"/>
    <col min="8" max="8" width="22.453125" style="6" customWidth="1"/>
    <col min="9" max="9" width="25.6328125" style="16" customWidth="1"/>
    <col min="10" max="10" width="8.453125" style="94" customWidth="1"/>
    <col min="11" max="11" width="4.6328125" style="6" customWidth="1"/>
    <col min="12" max="16384" width="9.08984375" style="6"/>
  </cols>
  <sheetData>
    <row r="1" spans="2:12" ht="16" thickBot="1" x14ac:dyDescent="0.45">
      <c r="J1" s="107"/>
      <c r="K1" s="18"/>
    </row>
    <row r="2" spans="2:12" s="1" customFormat="1" ht="16" thickBot="1" x14ac:dyDescent="0.45">
      <c r="B2" s="990" t="s">
        <v>441</v>
      </c>
      <c r="C2" s="991"/>
      <c r="E2" s="1054" t="s">
        <v>427</v>
      </c>
      <c r="F2" s="1054"/>
      <c r="I2" s="104"/>
      <c r="J2" s="108"/>
      <c r="K2" s="109"/>
    </row>
    <row r="3" spans="2:12" s="1" customFormat="1" ht="16" thickBot="1" x14ac:dyDescent="0.45">
      <c r="B3" s="240" t="s">
        <v>442</v>
      </c>
      <c r="C3" s="241" t="str">
        <f>'Version Control'!C3</f>
        <v xml:space="preserve">Residential Central Air Conditioners and Heat Pumps_M1  </v>
      </c>
      <c r="I3" s="104"/>
      <c r="J3" s="108"/>
      <c r="K3" s="109"/>
    </row>
    <row r="4" spans="2:12" s="1" customFormat="1" ht="16" thickBot="1" x14ac:dyDescent="0.45">
      <c r="B4" s="242" t="s">
        <v>132</v>
      </c>
      <c r="C4" s="243" t="str">
        <f>'Version Control'!C4</f>
        <v>v1.1</v>
      </c>
      <c r="F4" s="813" t="s">
        <v>707</v>
      </c>
      <c r="H4" s="743" t="s">
        <v>280</v>
      </c>
      <c r="I4" s="744"/>
      <c r="J4" s="108"/>
      <c r="K4" s="109"/>
    </row>
    <row r="5" spans="2:12" s="1" customFormat="1" ht="16" thickBot="1" x14ac:dyDescent="0.45">
      <c r="B5" s="242" t="s">
        <v>369</v>
      </c>
      <c r="C5" s="244">
        <f>'Version Control'!C5</f>
        <v>43668</v>
      </c>
      <c r="F5" s="814" t="e">
        <f ca="1">IF(I5="Central Air Conditioner","-",INDEX(TestMatrix_Data,MATCH($C$6,TestMatrix_Rows,0),MATCH($I$6&amp;$I$7&amp;$I$8,TestMatrix_Columns,0)))</f>
        <v>#N/A</v>
      </c>
      <c r="H5" s="747" t="s">
        <v>149</v>
      </c>
      <c r="I5" s="751">
        <f>'General Info and Test Results'!C25</f>
        <v>0</v>
      </c>
      <c r="J5" s="108"/>
      <c r="K5" s="109"/>
    </row>
    <row r="6" spans="2:12" s="1" customFormat="1" x14ac:dyDescent="0.4">
      <c r="B6" s="245" t="s">
        <v>131</v>
      </c>
      <c r="C6" s="246" t="str">
        <f ca="1">MID(CELL("filename",$A$1), FIND("]", CELL("filename", $A$1))+ 1, 255)</f>
        <v>Optional H4 Test</v>
      </c>
      <c r="H6" s="748" t="s">
        <v>145</v>
      </c>
      <c r="I6" s="752">
        <f>'General Info and Test Results'!C27</f>
        <v>0</v>
      </c>
      <c r="J6" s="108"/>
      <c r="K6" s="109"/>
    </row>
    <row r="7" spans="2:12" s="1" customFormat="1" x14ac:dyDescent="0.4">
      <c r="B7" s="247" t="s">
        <v>130</v>
      </c>
      <c r="C7" s="248" t="str">
        <f ca="1">MID(CELL("FILENAME"),FIND("[",CELL("FILENAME"))+1,FIND("]",CELL("FILENAME"))-FIND("[",CELL("FILENAME"))-1)</f>
        <v>Residential Central Air Conditioners and Heat Pumps_M1_Notebook.xlsx</v>
      </c>
      <c r="H7" s="741" t="s">
        <v>633</v>
      </c>
      <c r="I7" s="752">
        <f>'General Info and Test Results'!C29</f>
        <v>0</v>
      </c>
      <c r="J7" s="108"/>
      <c r="K7" s="109"/>
    </row>
    <row r="8" spans="2:12" s="1" customFormat="1" ht="16" thickBot="1" x14ac:dyDescent="0.45">
      <c r="B8" s="249" t="s">
        <v>133</v>
      </c>
      <c r="C8" s="250" t="str">
        <f>'Version Control'!C8</f>
        <v>[MM/DD/YYYY]</v>
      </c>
      <c r="G8" s="14"/>
      <c r="H8" s="742" t="s">
        <v>630</v>
      </c>
      <c r="I8" s="753">
        <f>OD_FanType_Input</f>
        <v>0</v>
      </c>
      <c r="J8" s="108"/>
      <c r="K8" s="109"/>
      <c r="L8" s="756"/>
    </row>
    <row r="9" spans="2:12" s="1" customFormat="1" x14ac:dyDescent="0.4">
      <c r="B9" s="4"/>
      <c r="C9" s="211"/>
      <c r="G9" s="14"/>
      <c r="H9" s="6"/>
      <c r="I9" s="104"/>
      <c r="J9" s="108"/>
      <c r="K9" s="109"/>
    </row>
    <row r="10" spans="2:12" s="7" customFormat="1" ht="16" thickBot="1" x14ac:dyDescent="0.45">
      <c r="B10" s="318"/>
      <c r="C10" s="318"/>
      <c r="D10" s="318"/>
      <c r="E10" s="318"/>
      <c r="F10" s="318"/>
      <c r="G10" s="318"/>
      <c r="I10" s="138"/>
      <c r="J10" s="95"/>
      <c r="K10" s="19"/>
    </row>
    <row r="11" spans="2:12" s="1" customFormat="1" ht="31" x14ac:dyDescent="0.4">
      <c r="B11" s="96"/>
      <c r="C11" s="763" t="s">
        <v>573</v>
      </c>
      <c r="D11" s="764"/>
      <c r="E11" s="314"/>
      <c r="F11" s="314"/>
      <c r="G11" s="314"/>
      <c r="J11" s="108"/>
      <c r="K11" s="109"/>
    </row>
    <row r="12" spans="2:12" s="156" customFormat="1" ht="16" thickBot="1" x14ac:dyDescent="0.45">
      <c r="B12" s="645"/>
      <c r="C12" s="765" t="s">
        <v>121</v>
      </c>
      <c r="D12" s="766"/>
      <c r="E12" s="645"/>
      <c r="F12" s="722"/>
      <c r="G12" s="722"/>
      <c r="J12" s="157"/>
      <c r="K12" s="158"/>
    </row>
    <row r="13" spans="2:12" s="7" customFormat="1" ht="16" thickBot="1" x14ac:dyDescent="0.45">
      <c r="B13" s="646"/>
      <c r="C13" s="646"/>
      <c r="D13" s="646"/>
      <c r="E13" s="646"/>
      <c r="F13" s="646"/>
      <c r="G13" s="646"/>
      <c r="J13" s="95"/>
      <c r="K13" s="19"/>
      <c r="L13" s="757"/>
    </row>
    <row r="14" spans="2:12" ht="17.5" thickBot="1" x14ac:dyDescent="0.5">
      <c r="B14" s="807" t="e">
        <f ca="1">IF($F$5&lt;&gt;"-","'"&amp;$F$5&amp;" Test' Data to be recorded", "Test Not Applicable")</f>
        <v>#N/A</v>
      </c>
      <c r="C14" s="808"/>
      <c r="D14" s="808"/>
      <c r="E14" s="808"/>
      <c r="F14" s="808"/>
      <c r="G14" s="809"/>
      <c r="I14" s="6"/>
      <c r="K14" s="18"/>
      <c r="L14" s="736"/>
    </row>
    <row r="15" spans="2:12" ht="16" thickBot="1" x14ac:dyDescent="0.45">
      <c r="B15" s="647"/>
      <c r="C15" s="648"/>
      <c r="D15" s="648"/>
      <c r="E15" s="648"/>
      <c r="F15" s="648"/>
      <c r="G15" s="649"/>
      <c r="I15" s="6"/>
      <c r="K15" s="18"/>
      <c r="L15" s="736"/>
    </row>
    <row r="16" spans="2:12" ht="16" thickBot="1" x14ac:dyDescent="0.45">
      <c r="B16" s="650"/>
      <c r="C16" s="1210" t="s">
        <v>51</v>
      </c>
      <c r="D16" s="1211"/>
      <c r="E16" s="1211"/>
      <c r="F16" s="1212"/>
      <c r="G16" s="651"/>
      <c r="I16" s="6"/>
      <c r="K16" s="18"/>
      <c r="L16" s="736"/>
    </row>
    <row r="17" spans="2:12" x14ac:dyDescent="0.4">
      <c r="B17" s="627"/>
      <c r="C17" s="643"/>
      <c r="D17" s="1207" t="s">
        <v>45</v>
      </c>
      <c r="E17" s="1208"/>
      <c r="F17" s="1209"/>
      <c r="G17" s="651"/>
      <c r="I17" s="118"/>
      <c r="J17" s="134"/>
      <c r="K17" s="18"/>
      <c r="L17" s="736"/>
    </row>
    <row r="18" spans="2:12" x14ac:dyDescent="0.4">
      <c r="B18" s="650"/>
      <c r="C18" s="627"/>
      <c r="D18" s="628" t="s">
        <v>52</v>
      </c>
      <c r="E18" s="628" t="s">
        <v>53</v>
      </c>
      <c r="F18" s="629" t="s">
        <v>54</v>
      </c>
      <c r="G18" s="651"/>
      <c r="I18" s="118"/>
      <c r="J18" s="134"/>
      <c r="K18" s="18"/>
      <c r="L18" s="736"/>
    </row>
    <row r="19" spans="2:12" x14ac:dyDescent="0.4">
      <c r="B19" s="627"/>
      <c r="C19" s="630" t="s">
        <v>344</v>
      </c>
      <c r="D19" s="927"/>
      <c r="E19" s="927"/>
      <c r="F19" s="928"/>
      <c r="G19" s="651"/>
      <c r="I19" s="120"/>
      <c r="J19" s="135"/>
      <c r="K19" s="18"/>
      <c r="L19" s="736"/>
    </row>
    <row r="20" spans="2:12" x14ac:dyDescent="0.4">
      <c r="B20" s="627"/>
      <c r="C20" s="630" t="s">
        <v>345</v>
      </c>
      <c r="D20" s="927"/>
      <c r="E20" s="927"/>
      <c r="F20" s="928"/>
      <c r="G20" s="651"/>
      <c r="I20" s="120"/>
      <c r="J20" s="135"/>
      <c r="K20" s="18"/>
      <c r="L20" s="736"/>
    </row>
    <row r="21" spans="2:12" x14ac:dyDescent="0.4">
      <c r="B21" s="627"/>
      <c r="C21" s="630" t="s">
        <v>55</v>
      </c>
      <c r="D21" s="927"/>
      <c r="E21" s="927"/>
      <c r="F21" s="928"/>
      <c r="G21" s="651"/>
      <c r="I21" s="120"/>
      <c r="J21" s="135"/>
      <c r="K21" s="18"/>
      <c r="L21" s="736"/>
    </row>
    <row r="22" spans="2:12" x14ac:dyDescent="0.4">
      <c r="B22" s="627"/>
      <c r="C22" s="630" t="s">
        <v>56</v>
      </c>
      <c r="D22" s="927"/>
      <c r="E22" s="927"/>
      <c r="F22" s="928"/>
      <c r="G22" s="651"/>
      <c r="I22" s="120"/>
      <c r="J22" s="135"/>
      <c r="K22" s="18"/>
      <c r="L22" s="736"/>
    </row>
    <row r="23" spans="2:12" x14ac:dyDescent="0.4">
      <c r="B23" s="627"/>
      <c r="C23" s="630" t="s">
        <v>346</v>
      </c>
      <c r="D23" s="927"/>
      <c r="E23" s="632"/>
      <c r="F23" s="633"/>
      <c r="G23" s="651"/>
      <c r="I23" s="120"/>
      <c r="J23" s="135"/>
      <c r="K23" s="18"/>
      <c r="L23" s="736"/>
    </row>
    <row r="24" spans="2:12" x14ac:dyDescent="0.4">
      <c r="B24" s="627"/>
      <c r="C24" s="910" t="s">
        <v>728</v>
      </c>
      <c r="D24" s="911"/>
      <c r="E24" s="632"/>
      <c r="F24" s="633"/>
      <c r="G24" s="651"/>
      <c r="I24" s="120"/>
      <c r="J24" s="135"/>
      <c r="K24" s="18"/>
      <c r="L24" s="736"/>
    </row>
    <row r="25" spans="2:12" ht="16" thickBot="1" x14ac:dyDescent="0.45">
      <c r="B25" s="627"/>
      <c r="C25" s="634" t="s">
        <v>352</v>
      </c>
      <c r="D25" s="635"/>
      <c r="E25" s="636"/>
      <c r="F25" s="637"/>
      <c r="G25" s="651"/>
      <c r="I25" s="120"/>
      <c r="J25" s="135"/>
      <c r="K25" s="18"/>
      <c r="L25" s="736"/>
    </row>
    <row r="26" spans="2:12" ht="16" thickBot="1" x14ac:dyDescent="0.45">
      <c r="B26" s="627"/>
      <c r="C26" s="638"/>
      <c r="D26" s="632"/>
      <c r="E26" s="632"/>
      <c r="F26" s="632"/>
      <c r="G26" s="652"/>
      <c r="I26" s="120"/>
      <c r="J26" s="135"/>
      <c r="K26" s="18"/>
      <c r="L26" s="736"/>
    </row>
    <row r="27" spans="2:12" ht="16" thickBot="1" x14ac:dyDescent="0.45">
      <c r="B27" s="627"/>
      <c r="C27" s="1210" t="s">
        <v>57</v>
      </c>
      <c r="D27" s="1211"/>
      <c r="E27" s="1211"/>
      <c r="F27" s="1212"/>
      <c r="G27" s="651"/>
      <c r="I27" s="120"/>
      <c r="J27" s="135"/>
      <c r="K27" s="18"/>
      <c r="L27" s="736"/>
    </row>
    <row r="28" spans="2:12" x14ac:dyDescent="0.4">
      <c r="B28" s="627"/>
      <c r="C28" s="639"/>
      <c r="D28" s="1207" t="s">
        <v>45</v>
      </c>
      <c r="E28" s="1208"/>
      <c r="F28" s="1209"/>
      <c r="G28" s="651"/>
      <c r="I28" s="120"/>
      <c r="J28" s="135"/>
      <c r="K28" s="18"/>
      <c r="L28" s="736"/>
    </row>
    <row r="29" spans="2:12" x14ac:dyDescent="0.4">
      <c r="B29" s="650"/>
      <c r="C29" s="640"/>
      <c r="D29" s="628" t="s">
        <v>52</v>
      </c>
      <c r="E29" s="628" t="s">
        <v>53</v>
      </c>
      <c r="F29" s="629" t="s">
        <v>54</v>
      </c>
      <c r="G29" s="651"/>
      <c r="I29" s="120"/>
      <c r="J29" s="135"/>
      <c r="K29" s="18"/>
      <c r="L29" s="736"/>
    </row>
    <row r="30" spans="2:12" x14ac:dyDescent="0.4">
      <c r="B30" s="627"/>
      <c r="C30" s="630" t="s">
        <v>58</v>
      </c>
      <c r="D30" s="927"/>
      <c r="E30" s="927"/>
      <c r="F30" s="928"/>
      <c r="G30" s="651"/>
      <c r="I30" s="120"/>
      <c r="J30" s="135"/>
      <c r="K30" s="18"/>
      <c r="L30" s="736"/>
    </row>
    <row r="31" spans="2:12" x14ac:dyDescent="0.4">
      <c r="B31" s="627"/>
      <c r="C31" s="630" t="s">
        <v>468</v>
      </c>
      <c r="D31" s="927"/>
      <c r="E31" s="927"/>
      <c r="F31" s="928"/>
      <c r="G31" s="651"/>
      <c r="I31" s="120"/>
      <c r="J31" s="135"/>
      <c r="K31" s="18"/>
      <c r="L31" s="736"/>
    </row>
    <row r="32" spans="2:12" x14ac:dyDescent="0.4">
      <c r="B32" s="627"/>
      <c r="C32" s="630" t="s">
        <v>469</v>
      </c>
      <c r="D32" s="927"/>
      <c r="E32" s="927"/>
      <c r="F32" s="928"/>
      <c r="G32" s="651"/>
      <c r="I32" s="120"/>
      <c r="J32" s="135"/>
      <c r="K32" s="18"/>
      <c r="L32" s="736"/>
    </row>
    <row r="33" spans="2:12" x14ac:dyDescent="0.4">
      <c r="B33" s="627"/>
      <c r="C33" s="630" t="s">
        <v>337</v>
      </c>
      <c r="D33" s="927"/>
      <c r="E33" s="927"/>
      <c r="F33" s="928"/>
      <c r="G33" s="651"/>
      <c r="I33" s="120"/>
      <c r="J33" s="135"/>
      <c r="K33" s="18"/>
      <c r="L33" s="736"/>
    </row>
    <row r="34" spans="2:12" ht="16" thickBot="1" x14ac:dyDescent="0.45">
      <c r="B34" s="627"/>
      <c r="C34" s="634" t="s">
        <v>339</v>
      </c>
      <c r="D34" s="635"/>
      <c r="E34" s="635"/>
      <c r="F34" s="641"/>
      <c r="G34" s="651"/>
      <c r="I34" s="120"/>
      <c r="J34" s="135"/>
      <c r="K34" s="18"/>
      <c r="L34" s="736"/>
    </row>
    <row r="35" spans="2:12" ht="16" thickBot="1" x14ac:dyDescent="0.45">
      <c r="B35" s="627"/>
      <c r="C35" s="632"/>
      <c r="D35" s="632"/>
      <c r="E35" s="632"/>
      <c r="F35" s="632"/>
      <c r="G35" s="652"/>
      <c r="I35" s="120"/>
      <c r="J35" s="135"/>
      <c r="K35" s="18"/>
      <c r="L35" s="736"/>
    </row>
    <row r="36" spans="2:12" ht="16" thickBot="1" x14ac:dyDescent="0.45">
      <c r="B36" s="627"/>
      <c r="C36" s="1210" t="s">
        <v>59</v>
      </c>
      <c r="D36" s="1211"/>
      <c r="E36" s="1211"/>
      <c r="F36" s="1212"/>
      <c r="G36" s="651"/>
      <c r="I36" s="120"/>
      <c r="J36" s="135"/>
      <c r="K36" s="18"/>
      <c r="L36" s="736"/>
    </row>
    <row r="37" spans="2:12" x14ac:dyDescent="0.4">
      <c r="B37" s="627"/>
      <c r="C37" s="643"/>
      <c r="D37" s="1207" t="s">
        <v>45</v>
      </c>
      <c r="E37" s="1208"/>
      <c r="F37" s="1209"/>
      <c r="G37" s="651"/>
      <c r="I37" s="120"/>
      <c r="J37" s="135"/>
      <c r="K37" s="18"/>
      <c r="L37" s="736"/>
    </row>
    <row r="38" spans="2:12" x14ac:dyDescent="0.4">
      <c r="B38" s="650"/>
      <c r="C38" s="627"/>
      <c r="D38" s="628" t="s">
        <v>52</v>
      </c>
      <c r="E38" s="628" t="s">
        <v>53</v>
      </c>
      <c r="F38" s="629" t="s">
        <v>54</v>
      </c>
      <c r="G38" s="651"/>
      <c r="I38" s="120"/>
      <c r="J38" s="135"/>
      <c r="K38" s="18"/>
      <c r="L38" s="736"/>
    </row>
    <row r="39" spans="2:12" x14ac:dyDescent="0.4">
      <c r="B39" s="627"/>
      <c r="C39" s="630" t="s">
        <v>60</v>
      </c>
      <c r="D39" s="927"/>
      <c r="E39" s="927"/>
      <c r="F39" s="928"/>
      <c r="G39" s="651"/>
      <c r="I39" s="120"/>
      <c r="J39" s="135"/>
      <c r="K39" s="18"/>
      <c r="L39" s="736"/>
    </row>
    <row r="40" spans="2:12" x14ac:dyDescent="0.4">
      <c r="B40" s="627"/>
      <c r="C40" s="630" t="s">
        <v>61</v>
      </c>
      <c r="D40" s="927"/>
      <c r="E40" s="927"/>
      <c r="F40" s="928"/>
      <c r="G40" s="651"/>
      <c r="I40" s="120"/>
      <c r="J40" s="135"/>
      <c r="K40" s="18"/>
      <c r="L40" s="736"/>
    </row>
    <row r="41" spans="2:12" x14ac:dyDescent="0.4">
      <c r="B41" s="627"/>
      <c r="C41" s="630" t="s">
        <v>62</v>
      </c>
      <c r="D41" s="927"/>
      <c r="E41" s="927"/>
      <c r="F41" s="928"/>
      <c r="G41" s="651"/>
      <c r="I41" s="120"/>
      <c r="J41" s="135"/>
      <c r="K41" s="18"/>
      <c r="L41" s="736"/>
    </row>
    <row r="42" spans="2:12" x14ac:dyDescent="0.4">
      <c r="B42" s="627"/>
      <c r="C42" s="630" t="s">
        <v>63</v>
      </c>
      <c r="D42" s="927"/>
      <c r="E42" s="927"/>
      <c r="F42" s="928"/>
      <c r="G42" s="651"/>
      <c r="I42" s="120"/>
      <c r="J42" s="135"/>
      <c r="K42" s="18"/>
      <c r="L42" s="736"/>
    </row>
    <row r="43" spans="2:12" x14ac:dyDescent="0.4">
      <c r="B43" s="627"/>
      <c r="C43" s="630" t="s">
        <v>64</v>
      </c>
      <c r="D43" s="927"/>
      <c r="E43" s="927"/>
      <c r="F43" s="928"/>
      <c r="G43" s="651"/>
      <c r="I43" s="120"/>
      <c r="J43" s="135"/>
      <c r="K43" s="18"/>
      <c r="L43" s="736"/>
    </row>
    <row r="44" spans="2:12" x14ac:dyDescent="0.4">
      <c r="B44" s="627"/>
      <c r="C44" s="630" t="s">
        <v>65</v>
      </c>
      <c r="D44" s="927"/>
      <c r="E44" s="927"/>
      <c r="F44" s="928"/>
      <c r="G44" s="651"/>
      <c r="I44" s="120"/>
      <c r="J44" s="135"/>
      <c r="K44" s="18"/>
      <c r="L44" s="736"/>
    </row>
    <row r="45" spans="2:12" x14ac:dyDescent="0.4">
      <c r="B45" s="627"/>
      <c r="C45" s="630" t="s">
        <v>66</v>
      </c>
      <c r="D45" s="927"/>
      <c r="E45" s="927"/>
      <c r="F45" s="928"/>
      <c r="G45" s="651"/>
      <c r="I45" s="120"/>
      <c r="J45" s="135"/>
      <c r="K45" s="18"/>
      <c r="L45" s="736"/>
    </row>
    <row r="46" spans="2:12" x14ac:dyDescent="0.4">
      <c r="B46" s="627"/>
      <c r="C46" s="630" t="s">
        <v>67</v>
      </c>
      <c r="D46" s="927"/>
      <c r="E46" s="927"/>
      <c r="F46" s="928"/>
      <c r="G46" s="651"/>
      <c r="I46" s="120"/>
      <c r="J46" s="135"/>
      <c r="K46" s="18"/>
      <c r="L46" s="736"/>
    </row>
    <row r="47" spans="2:12" x14ac:dyDescent="0.4">
      <c r="B47" s="627"/>
      <c r="C47" s="630" t="s">
        <v>68</v>
      </c>
      <c r="D47" s="927"/>
      <c r="E47" s="927"/>
      <c r="F47" s="928"/>
      <c r="G47" s="651"/>
      <c r="I47" s="120"/>
      <c r="J47" s="135"/>
      <c r="K47" s="18"/>
      <c r="L47" s="736"/>
    </row>
    <row r="48" spans="2:12" x14ac:dyDescent="0.4">
      <c r="B48" s="627"/>
      <c r="C48" s="630" t="s">
        <v>69</v>
      </c>
      <c r="D48" s="927"/>
      <c r="E48" s="927"/>
      <c r="F48" s="928"/>
      <c r="G48" s="651"/>
      <c r="I48" s="120"/>
      <c r="J48" s="135"/>
      <c r="K48" s="18"/>
      <c r="L48" s="736"/>
    </row>
    <row r="49" spans="2:12" ht="16" thickBot="1" x14ac:dyDescent="0.45">
      <c r="B49" s="627"/>
      <c r="C49" s="634" t="s">
        <v>70</v>
      </c>
      <c r="D49" s="635"/>
      <c r="E49" s="635"/>
      <c r="F49" s="641"/>
      <c r="G49" s="651"/>
      <c r="I49" s="120"/>
      <c r="J49" s="135"/>
      <c r="K49" s="18"/>
      <c r="L49" s="736"/>
    </row>
    <row r="50" spans="2:12" ht="16" thickBot="1" x14ac:dyDescent="0.45">
      <c r="B50" s="627"/>
      <c r="C50" s="632"/>
      <c r="D50" s="632"/>
      <c r="E50" s="632"/>
      <c r="F50" s="632"/>
      <c r="G50" s="652"/>
      <c r="I50" s="120"/>
      <c r="J50" s="135"/>
      <c r="K50" s="18"/>
      <c r="L50" s="736"/>
    </row>
    <row r="51" spans="2:12" ht="16" thickBot="1" x14ac:dyDescent="0.45">
      <c r="B51" s="627"/>
      <c r="C51" s="1210" t="s">
        <v>71</v>
      </c>
      <c r="D51" s="1211"/>
      <c r="E51" s="1211"/>
      <c r="F51" s="1212"/>
      <c r="G51" s="651"/>
      <c r="I51" s="120"/>
      <c r="J51" s="135"/>
      <c r="K51" s="18"/>
      <c r="L51" s="736"/>
    </row>
    <row r="52" spans="2:12" x14ac:dyDescent="0.4">
      <c r="B52" s="627"/>
      <c r="C52" s="643"/>
      <c r="D52" s="1207" t="s">
        <v>45</v>
      </c>
      <c r="E52" s="1208"/>
      <c r="F52" s="1209"/>
      <c r="G52" s="651"/>
      <c r="I52" s="120"/>
      <c r="J52" s="135"/>
      <c r="K52" s="18"/>
      <c r="L52" s="736"/>
    </row>
    <row r="53" spans="2:12" x14ac:dyDescent="0.4">
      <c r="B53" s="650"/>
      <c r="C53" s="627"/>
      <c r="D53" s="628" t="s">
        <v>52</v>
      </c>
      <c r="E53" s="628" t="s">
        <v>53</v>
      </c>
      <c r="F53" s="629" t="s">
        <v>54</v>
      </c>
      <c r="G53" s="651"/>
      <c r="I53" s="120"/>
      <c r="J53" s="135"/>
      <c r="K53" s="18"/>
      <c r="L53" s="736"/>
    </row>
    <row r="54" spans="2:12" x14ac:dyDescent="0.4">
      <c r="B54" s="627"/>
      <c r="C54" s="630" t="s">
        <v>72</v>
      </c>
      <c r="D54" s="927"/>
      <c r="E54" s="927"/>
      <c r="F54" s="928"/>
      <c r="G54" s="651"/>
      <c r="I54" s="120"/>
      <c r="J54" s="135"/>
      <c r="K54" s="18"/>
      <c r="L54" s="736"/>
    </row>
    <row r="55" spans="2:12" x14ac:dyDescent="0.4">
      <c r="B55" s="627"/>
      <c r="C55" s="630" t="s">
        <v>73</v>
      </c>
      <c r="D55" s="927"/>
      <c r="E55" s="927"/>
      <c r="F55" s="928"/>
      <c r="G55" s="651"/>
      <c r="I55" s="120"/>
      <c r="J55" s="135"/>
      <c r="K55" s="18"/>
      <c r="L55" s="736"/>
    </row>
    <row r="56" spans="2:12" x14ac:dyDescent="0.4">
      <c r="B56" s="627"/>
      <c r="C56" s="630" t="s">
        <v>74</v>
      </c>
      <c r="D56" s="927"/>
      <c r="E56" s="927"/>
      <c r="F56" s="928"/>
      <c r="G56" s="651"/>
      <c r="I56" s="120"/>
      <c r="J56" s="135"/>
      <c r="K56" s="18"/>
      <c r="L56" s="736"/>
    </row>
    <row r="57" spans="2:12" x14ac:dyDescent="0.4">
      <c r="B57" s="627"/>
      <c r="C57" s="630" t="s">
        <v>75</v>
      </c>
      <c r="D57" s="927"/>
      <c r="E57" s="927"/>
      <c r="F57" s="928"/>
      <c r="G57" s="651"/>
      <c r="I57" s="120"/>
      <c r="J57" s="135"/>
      <c r="K57" s="18"/>
      <c r="L57" s="736"/>
    </row>
    <row r="58" spans="2:12" ht="16" thickBot="1" x14ac:dyDescent="0.45">
      <c r="B58" s="627"/>
      <c r="C58" s="644" t="s">
        <v>340</v>
      </c>
      <c r="D58" s="635"/>
      <c r="E58" s="635"/>
      <c r="F58" s="641"/>
      <c r="G58" s="651"/>
      <c r="I58" s="120"/>
      <c r="J58" s="135"/>
      <c r="K58" s="18"/>
      <c r="L58" s="736"/>
    </row>
    <row r="59" spans="2:12" ht="16" thickBot="1" x14ac:dyDescent="0.45">
      <c r="B59" s="627"/>
      <c r="C59" s="632"/>
      <c r="D59" s="632"/>
      <c r="E59" s="632"/>
      <c r="F59" s="632"/>
      <c r="G59" s="652"/>
      <c r="I59" s="120"/>
      <c r="J59" s="135"/>
      <c r="K59" s="18"/>
      <c r="L59" s="736"/>
    </row>
    <row r="60" spans="2:12" ht="16" thickBot="1" x14ac:dyDescent="0.45">
      <c r="B60" s="627"/>
      <c r="C60" s="1210" t="s">
        <v>76</v>
      </c>
      <c r="D60" s="1211"/>
      <c r="E60" s="1211"/>
      <c r="F60" s="1212"/>
      <c r="G60" s="652"/>
      <c r="I60" s="120"/>
      <c r="J60" s="135"/>
      <c r="K60" s="18"/>
      <c r="L60" s="736"/>
    </row>
    <row r="61" spans="2:12" x14ac:dyDescent="0.4">
      <c r="B61" s="627"/>
      <c r="C61" s="643"/>
      <c r="D61" s="1207" t="s">
        <v>45</v>
      </c>
      <c r="E61" s="1208"/>
      <c r="F61" s="1209"/>
      <c r="G61" s="652"/>
      <c r="I61" s="120"/>
      <c r="J61" s="135"/>
      <c r="K61" s="18"/>
      <c r="L61" s="736"/>
    </row>
    <row r="62" spans="2:12" x14ac:dyDescent="0.4">
      <c r="B62" s="653"/>
      <c r="C62" s="627"/>
      <c r="D62" s="628" t="s">
        <v>52</v>
      </c>
      <c r="E62" s="628" t="s">
        <v>53</v>
      </c>
      <c r="F62" s="629" t="s">
        <v>54</v>
      </c>
      <c r="G62" s="652"/>
      <c r="I62" s="120"/>
      <c r="J62" s="135"/>
      <c r="K62" s="18"/>
      <c r="L62" s="736"/>
    </row>
    <row r="63" spans="2:12" x14ac:dyDescent="0.4">
      <c r="B63" s="627"/>
      <c r="C63" s="630" t="s">
        <v>77</v>
      </c>
      <c r="D63" s="927"/>
      <c r="E63" s="927"/>
      <c r="F63" s="928"/>
      <c r="G63" s="651"/>
      <c r="I63" s="120"/>
      <c r="J63" s="135"/>
      <c r="K63" s="18"/>
      <c r="L63" s="736"/>
    </row>
    <row r="64" spans="2:12" x14ac:dyDescent="0.4">
      <c r="B64" s="627"/>
      <c r="C64" s="630" t="s">
        <v>78</v>
      </c>
      <c r="D64" s="927"/>
      <c r="E64" s="927"/>
      <c r="F64" s="928"/>
      <c r="G64" s="651"/>
      <c r="I64" s="120"/>
      <c r="J64" s="135"/>
      <c r="K64" s="18"/>
      <c r="L64" s="736"/>
    </row>
    <row r="65" spans="1:12" x14ac:dyDescent="0.4">
      <c r="B65" s="627"/>
      <c r="C65" s="630" t="s">
        <v>79</v>
      </c>
      <c r="D65" s="927"/>
      <c r="E65" s="927"/>
      <c r="F65" s="928"/>
      <c r="G65" s="651"/>
      <c r="I65" s="120"/>
      <c r="J65" s="135"/>
      <c r="K65" s="18"/>
      <c r="L65" s="736"/>
    </row>
    <row r="66" spans="1:12" x14ac:dyDescent="0.4">
      <c r="B66" s="627"/>
      <c r="C66" s="630" t="s">
        <v>80</v>
      </c>
      <c r="D66" s="927"/>
      <c r="E66" s="927"/>
      <c r="F66" s="928"/>
      <c r="G66" s="651"/>
      <c r="I66" s="120"/>
      <c r="J66" s="135"/>
      <c r="K66" s="18"/>
      <c r="L66" s="736"/>
    </row>
    <row r="67" spans="1:12" x14ac:dyDescent="0.4">
      <c r="B67" s="627"/>
      <c r="C67" s="630" t="s">
        <v>81</v>
      </c>
      <c r="D67" s="927"/>
      <c r="E67" s="927"/>
      <c r="F67" s="928"/>
      <c r="G67" s="651"/>
      <c r="I67" s="120"/>
      <c r="J67" s="135"/>
      <c r="K67" s="18"/>
      <c r="L67" s="736"/>
    </row>
    <row r="68" spans="1:12" x14ac:dyDescent="0.4">
      <c r="B68" s="627"/>
      <c r="C68" s="630" t="s">
        <v>82</v>
      </c>
      <c r="D68" s="927"/>
      <c r="E68" s="927"/>
      <c r="F68" s="928"/>
      <c r="G68" s="651"/>
      <c r="I68" s="120"/>
      <c r="J68" s="135"/>
      <c r="K68" s="18"/>
      <c r="L68" s="736" t="str">
        <f t="array" ref="L68">IF(SUM(ABS(M68:Y68))&gt;0,IF(OR($M$8:$Y$8=M68:Y68),"Hide","Show"),"")</f>
        <v/>
      </c>
    </row>
    <row r="69" spans="1:12" x14ac:dyDescent="0.4">
      <c r="B69" s="627"/>
      <c r="C69" s="630" t="s">
        <v>83</v>
      </c>
      <c r="D69" s="927"/>
      <c r="E69" s="927"/>
      <c r="F69" s="928"/>
      <c r="G69" s="651"/>
      <c r="I69" s="120"/>
      <c r="J69" s="135"/>
      <c r="K69" s="18"/>
      <c r="L69" s="736" t="str">
        <f t="array" ref="L69">IF(SUM(ABS(M69:Y69))&gt;0,IF(OR($M$8:$Y$8=M69:Y69),"Hide","Show"),"")</f>
        <v/>
      </c>
    </row>
    <row r="70" spans="1:12" ht="16" thickBot="1" x14ac:dyDescent="0.45">
      <c r="B70" s="627"/>
      <c r="C70" s="634" t="s">
        <v>84</v>
      </c>
      <c r="D70" s="635"/>
      <c r="E70" s="635"/>
      <c r="F70" s="641"/>
      <c r="G70" s="651"/>
      <c r="I70" s="120"/>
      <c r="J70" s="135"/>
      <c r="K70" s="18"/>
      <c r="L70" s="736" t="str">
        <f t="array" ref="L70">IF(SUM(ABS(M70:Y70))&gt;0,IF(OR($M$8:$Y$8=M70:Y70),"Hide","Show"),"")</f>
        <v/>
      </c>
    </row>
    <row r="71" spans="1:12" ht="16" thickBot="1" x14ac:dyDescent="0.45">
      <c r="B71" s="263"/>
      <c r="C71" s="258"/>
      <c r="D71" s="258"/>
      <c r="E71" s="258"/>
      <c r="F71" s="258"/>
      <c r="G71" s="293"/>
      <c r="I71" s="120"/>
      <c r="J71" s="135"/>
      <c r="K71" s="18"/>
      <c r="L71" s="736" t="str">
        <f t="array" ref="L71">IF(SUM(ABS(M71:Y71))&gt;0,IF(OR($M$8:$Y$8=M71:Y71),"Hide","Show"),"")</f>
        <v/>
      </c>
    </row>
    <row r="72" spans="1:12" ht="16" thickBot="1" x14ac:dyDescent="0.45">
      <c r="B72" s="263"/>
      <c r="C72" s="1118" t="s">
        <v>85</v>
      </c>
      <c r="D72" s="1119"/>
      <c r="E72" s="1119"/>
      <c r="F72" s="1120"/>
      <c r="G72" s="288"/>
      <c r="I72" s="120"/>
      <c r="J72" s="135"/>
      <c r="K72" s="18"/>
      <c r="L72" s="736" t="str">
        <f t="array" ref="L72">IF(SUM(ABS(M72:Y72))&gt;0,IF(OR($M$8:$Y$8=M72:Y72),"Hide","Show"),"")</f>
        <v/>
      </c>
    </row>
    <row r="73" spans="1:12" x14ac:dyDescent="0.4">
      <c r="B73" s="268"/>
      <c r="C73" s="267"/>
      <c r="D73" s="1165" t="s">
        <v>45</v>
      </c>
      <c r="E73" s="1166"/>
      <c r="F73" s="1167"/>
      <c r="G73" s="293"/>
      <c r="I73" s="120"/>
      <c r="J73" s="135"/>
      <c r="K73" s="18"/>
      <c r="L73" s="736" t="str">
        <f t="array" ref="L73">IF(SUM(ABS(M73:Y73))&gt;0,IF(OR($M$8:$Y$8=M73:Y73),"Hide","Show"),"")</f>
        <v/>
      </c>
    </row>
    <row r="74" spans="1:12" x14ac:dyDescent="0.4">
      <c r="B74" s="263"/>
      <c r="C74" s="264" t="s">
        <v>86</v>
      </c>
      <c r="D74" s="1213"/>
      <c r="E74" s="1213"/>
      <c r="F74" s="1214"/>
      <c r="G74" s="293"/>
      <c r="I74" s="120"/>
      <c r="J74" s="135"/>
      <c r="K74" s="18"/>
      <c r="L74" s="736" t="str">
        <f t="array" ref="L74">IF(SUM(ABS(M74:Y74))&gt;0,IF(OR($M$8:$Y$8=M74:Y74),"Hide","Show"),"")</f>
        <v/>
      </c>
    </row>
    <row r="75" spans="1:12" x14ac:dyDescent="0.4">
      <c r="B75" s="263"/>
      <c r="C75" s="264" t="s">
        <v>253</v>
      </c>
      <c r="D75" s="1213"/>
      <c r="E75" s="1213"/>
      <c r="F75" s="1214"/>
      <c r="G75" s="293"/>
      <c r="I75" s="120"/>
      <c r="J75" s="135"/>
      <c r="K75" s="18"/>
      <c r="L75" s="736" t="str">
        <f t="array" ref="L75">IF(SUM(ABS(M75:Y75))&gt;0,IF(OR($M$8:$Y$8=M75:Y75),"Hide","Show"),"")</f>
        <v/>
      </c>
    </row>
    <row r="76" spans="1:12" ht="16" thickBot="1" x14ac:dyDescent="0.45">
      <c r="B76" s="263"/>
      <c r="C76" s="266" t="s">
        <v>87</v>
      </c>
      <c r="D76" s="1215" t="str">
        <f>IF(D74+D75=0,"",D74+D75)</f>
        <v/>
      </c>
      <c r="E76" s="1215"/>
      <c r="F76" s="1216"/>
      <c r="G76" s="293"/>
      <c r="I76" s="126"/>
      <c r="J76" s="136"/>
      <c r="K76" s="18"/>
      <c r="L76" s="736" t="str">
        <f t="array" ref="L76">IF(SUM(ABS(M76:Y76))&gt;0,IF(OR($M$8:$Y$8=M76:Y76),"Hide","Show"),"")</f>
        <v/>
      </c>
    </row>
    <row r="77" spans="1:12" ht="16" thickBot="1" x14ac:dyDescent="0.45">
      <c r="B77" s="276"/>
      <c r="C77" s="261"/>
      <c r="D77" s="261"/>
      <c r="E77" s="261"/>
      <c r="F77" s="261"/>
      <c r="G77" s="298"/>
      <c r="I77" s="127"/>
      <c r="J77" s="135"/>
      <c r="K77" s="18"/>
      <c r="L77" s="736" t="str">
        <f t="array" ref="L77">IF(SUM(ABS(M77:Y77))&gt;0,IF(OR($M$8:$Y$8=M77:Y77),"Hide","Show"),"")</f>
        <v/>
      </c>
    </row>
    <row r="78" spans="1:12" ht="16" thickBot="1" x14ac:dyDescent="0.45">
      <c r="B78" s="276"/>
      <c r="C78" s="261"/>
      <c r="D78" s="363"/>
      <c r="E78" s="261"/>
      <c r="F78" s="261"/>
      <c r="G78" s="298"/>
      <c r="I78" s="154"/>
      <c r="J78" s="135"/>
      <c r="K78" s="18"/>
      <c r="L78" s="736" t="str">
        <f t="array" ref="L78">IF(SUM(ABS(M78:Y78))&gt;0,IF(OR($M$8:$Y$8=M78:Y78),"Hide","Show"),"")</f>
        <v/>
      </c>
    </row>
    <row r="79" spans="1:12" x14ac:dyDescent="0.4">
      <c r="K79" s="18"/>
      <c r="L79" s="736" t="str">
        <f t="array" ref="L79">IF(SUM(ABS(M79:Y79))&gt;0,IF(OR($M$8:$Y$8=M79:Y79),"Hide","Show"),"")</f>
        <v/>
      </c>
    </row>
    <row r="80" spans="1:12" s="17" customFormat="1" x14ac:dyDescent="0.4">
      <c r="A80" s="18"/>
      <c r="B80" s="18"/>
      <c r="C80" s="18"/>
      <c r="D80" s="18"/>
      <c r="E80" s="18"/>
      <c r="F80" s="18"/>
      <c r="G80" s="18"/>
      <c r="H80" s="18"/>
      <c r="I80" s="106"/>
      <c r="J80" s="18"/>
      <c r="K80" s="18"/>
      <c r="L80" s="736" t="str">
        <f t="array" ref="L80">IF(SUM(ABS(M80:Y80))&gt;0,IF(OR($M$8:$Y$8=M80:Y80),"Hide","Show"),"")</f>
        <v/>
      </c>
    </row>
    <row r="81" spans="12:12" x14ac:dyDescent="0.4">
      <c r="L81" s="736" t="str">
        <f t="array" ref="L81">IF(SUM(ABS(M81:Y81))&gt;0,IF(OR($M$8:$Y$8=M81:Y81),"Hide","Show"),"")</f>
        <v/>
      </c>
    </row>
    <row r="82" spans="12:12" x14ac:dyDescent="0.4">
      <c r="L82" s="736" t="str">
        <f t="array" ref="L82">IF(SUM(ABS(M82:Y82))&gt;0,IF(OR($M$8:$Y$8=M82:Y82),"Hide","Show"),"")</f>
        <v/>
      </c>
    </row>
    <row r="83" spans="12:12" x14ac:dyDescent="0.4">
      <c r="L83" s="736" t="str">
        <f t="array" ref="L83">IF(SUM(ABS(M83:Y83))&gt;0,IF(OR($M$8:$Y$8=M83:Y83),"Hide","Show"),"")</f>
        <v/>
      </c>
    </row>
    <row r="84" spans="12:12" x14ac:dyDescent="0.4">
      <c r="L84" s="736" t="str">
        <f t="array" ref="L84">IF(SUM(ABS(M84:Y84))&gt;0,IF(OR($M$8:$Y$8=M84:Y84),"Hide","Show"),"")</f>
        <v/>
      </c>
    </row>
    <row r="85" spans="12:12" x14ac:dyDescent="0.4">
      <c r="L85" s="736" t="str">
        <f t="array" ref="L85">IF(SUM(ABS(M85:Y85))&gt;0,IF(OR($M$8:$Y$8=M85:Y85),"Hide","Show"),"")</f>
        <v/>
      </c>
    </row>
    <row r="86" spans="12:12" x14ac:dyDescent="0.4">
      <c r="L86" s="736" t="str">
        <f t="array" ref="L86">IF(SUM(ABS(M86:Y86))&gt;0,IF(OR($M$8:$Y$8=M86:Y86),"Hide","Show"),"")</f>
        <v/>
      </c>
    </row>
    <row r="87" spans="12:12" x14ac:dyDescent="0.4">
      <c r="L87" s="736" t="str">
        <f t="array" ref="L87">IF(SUM(ABS(M87:Y87))&gt;0,IF(OR($M$8:$Y$8=M87:Y87),"Hide","Show"),"")</f>
        <v/>
      </c>
    </row>
    <row r="88" spans="12:12" x14ac:dyDescent="0.4">
      <c r="L88" s="736" t="str">
        <f t="array" ref="L88">IF(SUM(ABS(M88:Y88))&gt;0,IF(OR($M$8:$Y$8=M88:Y88),"Hide","Show"),"")</f>
        <v/>
      </c>
    </row>
    <row r="89" spans="12:12" x14ac:dyDescent="0.4">
      <c r="L89" s="736" t="str">
        <f t="array" ref="L89">IF(SUM(ABS(M89:Y89))&gt;0,IF(OR($M$8:$Y$8=M89:Y89),"Hide","Show"),"")</f>
        <v/>
      </c>
    </row>
    <row r="90" spans="12:12" x14ac:dyDescent="0.4">
      <c r="L90" s="736" t="str">
        <f t="array" ref="L90">IF(SUM(ABS(M90:Y90))&gt;0,IF(OR($M$8:$Y$8=M90:Y90),"Hide","Show"),"")</f>
        <v/>
      </c>
    </row>
    <row r="91" spans="12:12" x14ac:dyDescent="0.4">
      <c r="L91" s="736" t="str">
        <f t="array" ref="L91">IF(SUM(ABS(M91:Y91))&gt;0,IF(OR($M$8:$Y$8=M91:Y91),"Hide","Show"),"")</f>
        <v/>
      </c>
    </row>
    <row r="92" spans="12:12" x14ac:dyDescent="0.4">
      <c r="L92" s="736" t="str">
        <f t="array" ref="L92">IF(SUM(ABS(M92:Y92))&gt;0,IF(OR($M$8:$Y$8=M92:Y92),"Hide","Show"),"")</f>
        <v/>
      </c>
    </row>
    <row r="93" spans="12:12" x14ac:dyDescent="0.4">
      <c r="L93" s="736" t="str">
        <f t="array" ref="L93">IF(SUM(ABS(M93:Y93))&gt;0,IF(OR($M$8:$Y$8=M93:Y93),"Hide","Show"),"")</f>
        <v/>
      </c>
    </row>
    <row r="94" spans="12:12" x14ac:dyDescent="0.4">
      <c r="L94" s="736" t="str">
        <f t="array" ref="L94">IF(SUM(ABS(M94:Y94))&gt;0,IF(OR($M$8:$Y$8=M94:Y94),"Hide","Show"),"")</f>
        <v/>
      </c>
    </row>
    <row r="95" spans="12:12" x14ac:dyDescent="0.4">
      <c r="L95" s="736" t="str">
        <f t="array" ref="L95">IF(SUM(ABS(M95:Y95))&gt;0,IF(OR($M$8:$Y$8=M95:Y95),"Hide","Show"),"")</f>
        <v/>
      </c>
    </row>
    <row r="96" spans="12:12" x14ac:dyDescent="0.4">
      <c r="L96" s="736" t="str">
        <f t="array" ref="L96">IF(SUM(ABS(M96:Y96))&gt;0,IF(OR($M$8:$Y$8=M96:Y96),"Hide","Show"),"")</f>
        <v/>
      </c>
    </row>
    <row r="97" spans="12:12" x14ac:dyDescent="0.4">
      <c r="L97" s="736" t="str">
        <f t="array" ref="L97">IF(SUM(ABS(M97:Y97))&gt;0,IF(OR($M$8:$Y$8=M97:Y97),"Hide","Show"),"")</f>
        <v/>
      </c>
    </row>
    <row r="98" spans="12:12" x14ac:dyDescent="0.4">
      <c r="L98" s="736" t="str">
        <f t="array" ref="L98">IF(SUM(ABS(M98:Y98))&gt;0,IF(OR($M$8:$Y$8=M98:Y98),"Hide","Show"),"")</f>
        <v/>
      </c>
    </row>
    <row r="99" spans="12:12" x14ac:dyDescent="0.4">
      <c r="L99" s="736" t="str">
        <f t="array" ref="L99">IF(SUM(ABS(M99:Y99))&gt;0,IF(OR($M$8:$Y$8=M99:Y99),"Hide","Show"),"")</f>
        <v/>
      </c>
    </row>
    <row r="100" spans="12:12" x14ac:dyDescent="0.4">
      <c r="L100" s="736" t="str">
        <f t="array" ref="L100">IF(SUM(ABS(M100:Y100))&gt;0,IF(OR($M$8:$Y$8=M100:Y100),"Hide","Show"),"")</f>
        <v/>
      </c>
    </row>
    <row r="101" spans="12:12" x14ac:dyDescent="0.4">
      <c r="L101" s="736" t="str">
        <f t="array" ref="L101">IF(SUM(ABS(M101:Y101))&gt;0,IF(OR($M$8:$Y$8=M101:Y101),"Hide","Show"),"")</f>
        <v/>
      </c>
    </row>
    <row r="102" spans="12:12" x14ac:dyDescent="0.4">
      <c r="L102" s="736" t="str">
        <f t="array" ref="L102">IF(SUM(ABS(M102:Y102))&gt;0,IF(OR($M$8:$Y$8=M102:Y102),"Hide","Show"),"")</f>
        <v/>
      </c>
    </row>
    <row r="103" spans="12:12" x14ac:dyDescent="0.4">
      <c r="L103" s="736" t="str">
        <f t="array" ref="L103">IF(SUM(ABS(M103:Y103))&gt;0,IF(OR($M$8:$Y$8=M103:Y103),"Hide","Show"),"")</f>
        <v/>
      </c>
    </row>
    <row r="104" spans="12:12" x14ac:dyDescent="0.4">
      <c r="L104" s="736" t="str">
        <f t="array" ref="L104">IF(SUM(ABS(M104:Y104))&gt;0,IF(OR($M$8:$Y$8=M104:Y104),"Hide","Show"),"")</f>
        <v/>
      </c>
    </row>
    <row r="105" spans="12:12" x14ac:dyDescent="0.4">
      <c r="L105" s="736" t="str">
        <f t="array" ref="L105">IF(SUM(ABS(M105:Y105))&gt;0,IF(OR($M$8:$Y$8=M105:Y105),"Hide","Show"),"")</f>
        <v/>
      </c>
    </row>
    <row r="106" spans="12:12" x14ac:dyDescent="0.4">
      <c r="L106" s="736" t="str">
        <f t="array" ref="L106">IF(SUM(ABS(M106:Y106))&gt;0,IF(OR($M$8:$Y$8=M106:Y106),"Hide","Show"),"")</f>
        <v/>
      </c>
    </row>
    <row r="107" spans="12:12" x14ac:dyDescent="0.4">
      <c r="L107" s="736" t="str">
        <f t="array" ref="L107">IF(SUM(ABS(M107:Y107))&gt;0,IF(OR($M$8:$Y$8=M107:Y107),"Hide","Show"),"")</f>
        <v/>
      </c>
    </row>
    <row r="108" spans="12:12" x14ac:dyDescent="0.4">
      <c r="L108" s="736" t="str">
        <f t="array" ref="L108">IF(SUM(ABS(M108:Y108))&gt;0,IF(OR($M$8:$Y$8=M108:Y108),"Hide","Show"),"")</f>
        <v/>
      </c>
    </row>
    <row r="109" spans="12:12" x14ac:dyDescent="0.4">
      <c r="L109" s="736" t="str">
        <f t="array" ref="L109">IF(SUM(ABS(M109:Y109))&gt;0,IF(OR($M$8:$Y$8=M109:Y109),"Hide","Show"),"")</f>
        <v/>
      </c>
    </row>
    <row r="110" spans="12:12" x14ac:dyDescent="0.4">
      <c r="L110" s="736" t="str">
        <f t="array" ref="L110">IF(SUM(ABS(M110:Y110))&gt;0,IF(OR($M$8:$Y$8=M110:Y110),"Hide","Show"),"")</f>
        <v/>
      </c>
    </row>
    <row r="111" spans="12:12" x14ac:dyDescent="0.4">
      <c r="L111" s="736" t="str">
        <f t="array" ref="L111">IF(SUM(ABS(M111:Y111))&gt;0,IF(OR($M$8:$Y$8=M111:Y111),"Hide","Show"),"")</f>
        <v/>
      </c>
    </row>
    <row r="112" spans="12:12" x14ac:dyDescent="0.4">
      <c r="L112" s="736" t="str">
        <f t="array" ref="L112">IF(SUM(ABS(M112:Y112))&gt;0,IF(OR($M$8:$Y$8=M112:Y112),"Hide","Show"),"")</f>
        <v/>
      </c>
    </row>
    <row r="113" spans="12:12" x14ac:dyDescent="0.4">
      <c r="L113" s="736" t="str">
        <f t="array" ref="L113">IF(SUM(ABS(M113:Y113))&gt;0,IF(OR($M$8:$Y$8=M113:Y113),"Hide","Show"),"")</f>
        <v/>
      </c>
    </row>
    <row r="114" spans="12:12" x14ac:dyDescent="0.4">
      <c r="L114" s="736" t="str">
        <f t="array" ref="L114">IF(SUM(ABS(M114:Y114))&gt;0,IF(OR($M$8:$Y$8=M114:Y114),"Hide","Show"),"")</f>
        <v/>
      </c>
    </row>
    <row r="115" spans="12:12" x14ac:dyDescent="0.4">
      <c r="L115" s="736" t="str">
        <f t="array" ref="L115">IF(SUM(ABS(M115:Y115))&gt;0,IF(OR($M$8:$Y$8=M115:Y115),"Hide","Show"),"")</f>
        <v/>
      </c>
    </row>
    <row r="116" spans="12:12" x14ac:dyDescent="0.4">
      <c r="L116" s="736" t="str">
        <f t="array" ref="L116">IF(SUM(ABS(M116:Y116))&gt;0,IF(OR($M$8:$Y$8=M116:Y116),"Hide","Show"),"")</f>
        <v/>
      </c>
    </row>
    <row r="117" spans="12:12" x14ac:dyDescent="0.4">
      <c r="L117" s="736" t="str">
        <f t="array" ref="L117">IF(SUM(ABS(M117:Y117))&gt;0,IF(OR($M$8:$Y$8=M117:Y117),"Hide","Show"),"")</f>
        <v/>
      </c>
    </row>
    <row r="118" spans="12:12" x14ac:dyDescent="0.4">
      <c r="L118" s="736" t="str">
        <f t="array" ref="L118">IF(SUM(ABS(M118:Y118))&gt;0,IF(OR($M$8:$Y$8=M118:Y118),"Hide","Show"),"")</f>
        <v/>
      </c>
    </row>
    <row r="119" spans="12:12" x14ac:dyDescent="0.4">
      <c r="L119" s="736" t="str">
        <f t="array" ref="L119">IF(SUM(ABS(M119:Y119))&gt;0,IF(OR($M$8:$Y$8=M119:Y119),"Hide","Show"),"")</f>
        <v/>
      </c>
    </row>
    <row r="120" spans="12:12" x14ac:dyDescent="0.4">
      <c r="L120" s="736" t="str">
        <f t="array" ref="L120">IF(SUM(ABS(M120:Y120))&gt;0,IF(OR($M$8:$Y$8=M120:Y120),"Hide","Show"),"")</f>
        <v/>
      </c>
    </row>
    <row r="121" spans="12:12" x14ac:dyDescent="0.4">
      <c r="L121" s="736" t="str">
        <f t="array" ref="L121">IF(SUM(ABS(M121:Y121))&gt;0,IF(OR($M$8:$Y$8=M121:Y121),"Hide","Show"),"")</f>
        <v/>
      </c>
    </row>
    <row r="122" spans="12:12" x14ac:dyDescent="0.4">
      <c r="L122" s="736" t="str">
        <f t="array" ref="L122">IF(SUM(ABS(M122:Y122))&gt;0,IF(OR($M$8:$Y$8=M122:Y122),"Hide","Show"),"")</f>
        <v/>
      </c>
    </row>
    <row r="123" spans="12:12" x14ac:dyDescent="0.4">
      <c r="L123" s="736" t="str">
        <f t="array" ref="L123">IF(SUM(ABS(M123:Y123))&gt;0,IF(OR($M$8:$Y$8=M123:Y123),"Hide","Show"),"")</f>
        <v/>
      </c>
    </row>
    <row r="124" spans="12:12" x14ac:dyDescent="0.4">
      <c r="L124" s="736" t="str">
        <f t="array" ref="L124">IF(SUM(ABS(M124:Y124))&gt;0,IF(OR($M$8:$Y$8=M124:Y124),"Hide","Show"),"")</f>
        <v/>
      </c>
    </row>
    <row r="125" spans="12:12" x14ac:dyDescent="0.4">
      <c r="L125" s="736" t="str">
        <f t="array" ref="L125">IF(SUM(ABS(M125:Y125))&gt;0,IF(OR($M$8:$Y$8=M125:Y125),"Hide","Show"),"")</f>
        <v/>
      </c>
    </row>
    <row r="126" spans="12:12" x14ac:dyDescent="0.4">
      <c r="L126" s="736" t="str">
        <f t="array" ref="L126">IF(SUM(ABS(M126:Y126))&gt;0,IF(OR($M$8:$Y$8=M126:Y126),"Hide","Show"),"")</f>
        <v/>
      </c>
    </row>
    <row r="127" spans="12:12" x14ac:dyDescent="0.4">
      <c r="L127" s="736" t="str">
        <f t="array" ref="L127">IF(SUM(ABS(M127:Y127))&gt;0,IF(OR($M$8:$Y$8=M127:Y127),"Hide","Show"),"")</f>
        <v/>
      </c>
    </row>
    <row r="128" spans="12:12" x14ac:dyDescent="0.4">
      <c r="L128" s="736" t="str">
        <f t="array" ref="L128">IF(SUM(ABS(M128:Y128))&gt;0,IF(OR($M$8:$Y$8=M128:Y128),"Hide","Show"),"")</f>
        <v/>
      </c>
    </row>
    <row r="129" spans="12:12" x14ac:dyDescent="0.4">
      <c r="L129" s="736" t="str">
        <f t="array" ref="L129">IF(SUM(ABS(M129:Y129))&gt;0,IF(OR($M$8:$Y$8=M129:Y129),"Hide","Show"),"")</f>
        <v/>
      </c>
    </row>
    <row r="130" spans="12:12" x14ac:dyDescent="0.4">
      <c r="L130" s="736" t="str">
        <f t="array" ref="L130">IF(SUM(ABS(M130:Y130))&gt;0,IF(OR($M$8:$Y$8=M130:Y130),"Hide","Show"),"")</f>
        <v/>
      </c>
    </row>
    <row r="131" spans="12:12" x14ac:dyDescent="0.4">
      <c r="L131" s="736" t="str">
        <f t="array" ref="L131">IF(SUM(ABS(M131:Y131))&gt;0,IF(OR($M$8:$Y$8=M131:Y131),"Hide","Show"),"")</f>
        <v/>
      </c>
    </row>
    <row r="132" spans="12:12" x14ac:dyDescent="0.4">
      <c r="L132" s="736" t="str">
        <f t="array" ref="L132">IF(SUM(ABS(M132:Y132))&gt;0,IF(OR($M$8:$Y$8=M132:Y132),"Hide","Show"),"")</f>
        <v/>
      </c>
    </row>
    <row r="133" spans="12:12" x14ac:dyDescent="0.4">
      <c r="L133" s="736" t="str">
        <f t="array" ref="L133">IF(SUM(ABS(M133:Y133))&gt;0,IF(OR($M$8:$Y$8=M133:Y133),"Hide","Show"),"")</f>
        <v/>
      </c>
    </row>
    <row r="134" spans="12:12" x14ac:dyDescent="0.4">
      <c r="L134" s="736" t="str">
        <f t="array" ref="L134">IF(SUM(ABS(M134:Y134))&gt;0,IF(OR($M$8:$Y$8=M134:Y134),"Hide","Show"),"")</f>
        <v/>
      </c>
    </row>
    <row r="135" spans="12:12" x14ac:dyDescent="0.4">
      <c r="L135" s="736" t="str">
        <f t="array" ref="L135">IF(SUM(ABS(M135:Y135))&gt;0,IF(OR($M$8:$Y$8=M135:Y135),"Hide","Show"),"")</f>
        <v/>
      </c>
    </row>
    <row r="136" spans="12:12" x14ac:dyDescent="0.4">
      <c r="L136" s="736" t="str">
        <f t="array" ref="L136">IF(SUM(ABS(M136:Y136))&gt;0,IF(OR($M$8:$Y$8=M136:Y136),"Hide","Show"),"")</f>
        <v/>
      </c>
    </row>
    <row r="137" spans="12:12" x14ac:dyDescent="0.4">
      <c r="L137" s="736" t="str">
        <f t="array" ref="L137">IF(SUM(ABS(M137:Y137))&gt;0,IF(OR($M$8:$Y$8=M137:Y137),"Hide","Show"),"")</f>
        <v/>
      </c>
    </row>
    <row r="138" spans="12:12" x14ac:dyDescent="0.4">
      <c r="L138" s="736" t="str">
        <f t="array" ref="L138">IF(SUM(ABS(M138:Y138))&gt;0,IF(OR($M$8:$Y$8=M138:Y138),"Hide","Show"),"")</f>
        <v/>
      </c>
    </row>
    <row r="139" spans="12:12" x14ac:dyDescent="0.4">
      <c r="L139" s="736" t="str">
        <f t="array" ref="L139">IF(SUM(ABS(M139:Y139))&gt;0,IF(OR($M$8:$Y$8=M139:Y139),"Hide","Show"),"")</f>
        <v/>
      </c>
    </row>
    <row r="140" spans="12:12" x14ac:dyDescent="0.4">
      <c r="L140" s="736" t="str">
        <f t="array" ref="L140">IF(SUM(ABS(M140:Y140))&gt;0,IF(OR($M$8:$Y$8=M140:Y140),"Hide","Show"),"")</f>
        <v/>
      </c>
    </row>
    <row r="141" spans="12:12" x14ac:dyDescent="0.4">
      <c r="L141" s="736" t="str">
        <f t="array" ref="L141">IF(SUM(ABS(M141:Y141))&gt;0,IF(OR($M$8:$Y$8=M141:Y141),"Hide","Show"),"")</f>
        <v/>
      </c>
    </row>
    <row r="142" spans="12:12" x14ac:dyDescent="0.4">
      <c r="L142" s="736" t="str">
        <f t="array" ref="L142">IF(SUM(ABS(M142:Y142))&gt;0,IF(OR($M$8:$Y$8=M142:Y142),"Hide","Show"),"")</f>
        <v/>
      </c>
    </row>
    <row r="143" spans="12:12" x14ac:dyDescent="0.4">
      <c r="L143" s="736" t="str">
        <f t="array" ref="L143">IF(SUM(ABS(M143:Y143))&gt;0,IF(OR($M$8:$Y$8=M143:Y143),"Hide","Show"),"")</f>
        <v/>
      </c>
    </row>
    <row r="144" spans="12:12" x14ac:dyDescent="0.4">
      <c r="L144" s="736" t="str">
        <f t="array" ref="L144">IF(SUM(ABS(M144:Y144))&gt;0,IF(OR($M$8:$Y$8=M144:Y144),"Hide","Show"),"")</f>
        <v/>
      </c>
    </row>
    <row r="145" spans="12:12" x14ac:dyDescent="0.4">
      <c r="L145" s="736" t="str">
        <f t="array" ref="L145">IF(SUM(ABS(M145:Y145))&gt;0,IF(OR($M$8:$Y$8=M145:Y145),"Hide","Show"),"")</f>
        <v/>
      </c>
    </row>
    <row r="146" spans="12:12" x14ac:dyDescent="0.4">
      <c r="L146" s="736" t="str">
        <f t="array" ref="L146">IF(SUM(ABS(M146:Y146))&gt;0,IF(OR($M$8:$Y$8=M146:Y146),"Hide","Show"),"")</f>
        <v/>
      </c>
    </row>
    <row r="147" spans="12:12" x14ac:dyDescent="0.4">
      <c r="L147" s="736" t="str">
        <f t="array" ref="L147">IF(SUM(ABS(M147:Y147))&gt;0,IF(OR($M$8:$Y$8=M147:Y147),"Hide","Show"),"")</f>
        <v/>
      </c>
    </row>
    <row r="148" spans="12:12" x14ac:dyDescent="0.4">
      <c r="L148" s="736" t="str">
        <f t="array" ref="L148">IF(SUM(ABS(M148:Y148))&gt;0,IF(OR($M$8:$Y$8=M148:Y148),"Hide","Show"),"")</f>
        <v/>
      </c>
    </row>
    <row r="149" spans="12:12" x14ac:dyDescent="0.4">
      <c r="L149" s="736" t="str">
        <f t="array" ref="L149">IF(SUM(ABS(M149:Y149))&gt;0,IF(OR($M$8:$Y$8=M149:Y149),"Hide","Show"),"")</f>
        <v/>
      </c>
    </row>
    <row r="150" spans="12:12" x14ac:dyDescent="0.4">
      <c r="L150" s="736" t="str">
        <f t="array" ref="L150">IF(SUM(ABS(M150:Y150))&gt;0,IF(OR($M$8:$Y$8=M150:Y150),"Hide","Show"),"")</f>
        <v/>
      </c>
    </row>
    <row r="151" spans="12:12" x14ac:dyDescent="0.4">
      <c r="L151" s="736" t="str">
        <f t="array" ref="L151">IF(SUM(ABS(M151:Y151))&gt;0,IF(OR($M$8:$Y$8=M151:Y151),"Hide","Show"),"")</f>
        <v/>
      </c>
    </row>
    <row r="152" spans="12:12" x14ac:dyDescent="0.4">
      <c r="L152" s="736" t="str">
        <f t="array" ref="L152">IF(SUM(ABS(M152:Y152))&gt;0,IF(OR($M$8:$Y$8=M152:Y152),"Hide","Show"),"")</f>
        <v/>
      </c>
    </row>
    <row r="153" spans="12:12" x14ac:dyDescent="0.4">
      <c r="L153" s="736" t="str">
        <f t="array" ref="L153">IF(SUM(ABS(M153:Y153))&gt;0,IF(OR($M$8:$Y$8=M153:Y153),"Hide","Show"),"")</f>
        <v/>
      </c>
    </row>
    <row r="154" spans="12:12" x14ac:dyDescent="0.4">
      <c r="L154" s="736" t="str">
        <f t="array" ref="L154">IF(SUM(ABS(M154:Y154))&gt;0,IF(OR($M$8:$Y$8=M154:Y154),"Hide","Show"),"")</f>
        <v/>
      </c>
    </row>
    <row r="155" spans="12:12" x14ac:dyDescent="0.4">
      <c r="L155" s="736" t="str">
        <f t="array" ref="L155">IF(SUM(ABS(M155:Y155))&gt;0,IF(OR($M$8:$Y$8=M155:Y155),"Hide","Show"),"")</f>
        <v/>
      </c>
    </row>
    <row r="156" spans="12:12" x14ac:dyDescent="0.4">
      <c r="L156" s="736" t="str">
        <f t="array" ref="L156">IF(SUM(ABS(M156:Y156))&gt;0,IF(OR($M$8:$Y$8=M156:Y156),"Hide","Show"),"")</f>
        <v/>
      </c>
    </row>
    <row r="157" spans="12:12" x14ac:dyDescent="0.4">
      <c r="L157" s="736" t="str">
        <f t="array" ref="L157">IF(SUM(ABS(M157:Y157))&gt;0,IF(OR($M$8:$Y$8=M157:Y157),"Hide","Show"),"")</f>
        <v/>
      </c>
    </row>
    <row r="158" spans="12:12" x14ac:dyDescent="0.4">
      <c r="L158" s="736" t="str">
        <f t="array" ref="L158">IF(SUM(ABS(M158:Y158))&gt;0,IF(OR($M$8:$Y$8=M158:Y158),"Hide","Show"),"")</f>
        <v/>
      </c>
    </row>
    <row r="159" spans="12:12" x14ac:dyDescent="0.4">
      <c r="L159" s="736" t="str">
        <f t="array" ref="L159">IF(SUM(ABS(M159:Y159))&gt;0,IF(OR($M$8:$Y$8=M159:Y159),"Hide","Show"),"")</f>
        <v/>
      </c>
    </row>
    <row r="160" spans="12:12" x14ac:dyDescent="0.4">
      <c r="L160" s="736" t="str">
        <f t="array" ref="L160">IF(SUM(ABS(M160:Y160))&gt;0,IF(OR($M$8:$Y$8=M160:Y160),"Hide","Show"),"")</f>
        <v/>
      </c>
    </row>
    <row r="161" spans="12:12" x14ac:dyDescent="0.4">
      <c r="L161" s="736" t="str">
        <f t="array" ref="L161">IF(SUM(ABS(M161:Y161))&gt;0,IF(OR($M$8:$Y$8=M161:Y161),"Hide","Show"),"")</f>
        <v/>
      </c>
    </row>
    <row r="162" spans="12:12" x14ac:dyDescent="0.4">
      <c r="L162" s="736" t="str">
        <f t="array" ref="L162">IF(SUM(ABS(M162:Y162))&gt;0,IF(OR($M$8:$Y$8=M162:Y162),"Hide","Show"),"")</f>
        <v/>
      </c>
    </row>
    <row r="163" spans="12:12" x14ac:dyDescent="0.4">
      <c r="L163" s="736" t="str">
        <f t="array" ref="L163">IF(SUM(ABS(M163:Y163))&gt;0,IF(OR($M$8:$Y$8=M163:Y163),"Hide","Show"),"")</f>
        <v/>
      </c>
    </row>
    <row r="164" spans="12:12" x14ac:dyDescent="0.4">
      <c r="L164" s="736" t="str">
        <f t="array" ref="L164">IF(SUM(ABS(M164:Y164))&gt;0,IF(OR($M$8:$Y$8=M164:Y164),"Hide","Show"),"")</f>
        <v/>
      </c>
    </row>
    <row r="165" spans="12:12" x14ac:dyDescent="0.4">
      <c r="L165" s="736" t="str">
        <f t="array" ref="L165">IF(SUM(ABS(M165:Y165))&gt;0,IF(OR($M$8:$Y$8=M165:Y165),"Hide","Show"),"")</f>
        <v/>
      </c>
    </row>
    <row r="166" spans="12:12" x14ac:dyDescent="0.4">
      <c r="L166" s="736" t="str">
        <f t="array" ref="L166">IF(SUM(ABS(M166:Y166))&gt;0,IF(OR($M$8:$Y$8=M166:Y166),"Hide","Show"),"")</f>
        <v/>
      </c>
    </row>
    <row r="167" spans="12:12" x14ac:dyDescent="0.4">
      <c r="L167" s="736" t="str">
        <f t="array" ref="L167">IF(SUM(ABS(M167:Y167))&gt;0,IF(OR($M$8:$Y$8=M167:Y167),"Hide","Show"),"")</f>
        <v/>
      </c>
    </row>
    <row r="168" spans="12:12" x14ac:dyDescent="0.4">
      <c r="L168" s="736" t="str">
        <f t="array" ref="L168">IF(SUM(ABS(M168:Y168))&gt;0,IF(OR($M$8:$Y$8=M168:Y168),"Hide","Show"),"")</f>
        <v/>
      </c>
    </row>
    <row r="169" spans="12:12" x14ac:dyDescent="0.4">
      <c r="L169" s="736" t="str">
        <f t="array" ref="L169">IF(SUM(ABS(M169:Y169))&gt;0,IF(OR($M$8:$Y$8=M169:Y169),"Hide","Show"),"")</f>
        <v/>
      </c>
    </row>
    <row r="170" spans="12:12" x14ac:dyDescent="0.4">
      <c r="L170" s="736" t="str">
        <f t="array" ref="L170">IF(SUM(ABS(M170:Y170))&gt;0,IF(OR($M$8:$Y$8=M170:Y170),"Hide","Show"),"")</f>
        <v/>
      </c>
    </row>
    <row r="171" spans="12:12" x14ac:dyDescent="0.4">
      <c r="L171" s="736" t="str">
        <f t="array" ref="L171">IF(SUM(ABS(M171:Y171))&gt;0,IF(OR($M$8:$Y$8=M171:Y171),"Hide","Show"),"")</f>
        <v/>
      </c>
    </row>
    <row r="172" spans="12:12" x14ac:dyDescent="0.4">
      <c r="L172" s="736" t="str">
        <f t="array" ref="L172">IF(SUM(ABS(M172:Y172))&gt;0,IF(OR($M$8:$Y$8=M172:Y172),"Hide","Show"),"")</f>
        <v/>
      </c>
    </row>
    <row r="173" spans="12:12" x14ac:dyDescent="0.4">
      <c r="L173" s="736" t="str">
        <f t="array" ref="L173">IF(SUM(ABS(M173:Y173))&gt;0,IF(OR($M$8:$Y$8=M173:Y173),"Hide","Show"),"")</f>
        <v/>
      </c>
    </row>
    <row r="174" spans="12:12" x14ac:dyDescent="0.4">
      <c r="L174" s="736" t="str">
        <f t="array" ref="L174">IF(SUM(ABS(M174:Y174))&gt;0,IF(OR($M$8:$Y$8=M174:Y174),"Hide","Show"),"")</f>
        <v/>
      </c>
    </row>
    <row r="175" spans="12:12" x14ac:dyDescent="0.4">
      <c r="L175" s="736" t="str">
        <f t="array" ref="L175">IF(SUM(ABS(M175:Y175))&gt;0,IF(OR($M$8:$Y$8=M175:Y175),"Hide","Show"),"")</f>
        <v/>
      </c>
    </row>
    <row r="176" spans="12:12" x14ac:dyDescent="0.4">
      <c r="L176" s="736" t="str">
        <f t="array" ref="L176">IF(SUM(ABS(M176:Y176))&gt;0,IF(OR($M$8:$Y$8=M176:Y176),"Hide","Show"),"")</f>
        <v/>
      </c>
    </row>
    <row r="177" spans="12:12" x14ac:dyDescent="0.4">
      <c r="L177" s="736" t="str">
        <f t="array" ref="L177">IF(SUM(ABS(M177:Y177))&gt;0,IF(OR($M$8:$Y$8=M177:Y177),"Hide","Show"),"")</f>
        <v/>
      </c>
    </row>
    <row r="178" spans="12:12" x14ac:dyDescent="0.4">
      <c r="L178" s="736" t="str">
        <f t="array" ref="L178">IF(SUM(ABS(M178:Y178))&gt;0,IF(OR($M$8:$Y$8=M178:Y178),"Hide","Show"),"")</f>
        <v/>
      </c>
    </row>
    <row r="179" spans="12:12" x14ac:dyDescent="0.4">
      <c r="L179" s="736" t="str">
        <f t="array" ref="L179">IF(SUM(ABS(M179:Y179))&gt;0,IF(OR($M$8:$Y$8=M179:Y179),"Hide","Show"),"")</f>
        <v/>
      </c>
    </row>
    <row r="180" spans="12:12" x14ac:dyDescent="0.4">
      <c r="L180" s="736" t="str">
        <f t="array" ref="L180">IF(SUM(ABS(M180:Y180))&gt;0,IF(OR($M$8:$Y$8=M180:Y180),"Hide","Show"),"")</f>
        <v/>
      </c>
    </row>
    <row r="181" spans="12:12" x14ac:dyDescent="0.4">
      <c r="L181" s="736" t="str">
        <f t="array" ref="L181">IF(SUM(ABS(M181:Y181))&gt;0,IF(OR($M$8:$Y$8=M181:Y181),"Hide","Show"),"")</f>
        <v/>
      </c>
    </row>
    <row r="182" spans="12:12" x14ac:dyDescent="0.4">
      <c r="L182" s="736" t="str">
        <f t="array" ref="L182">IF(SUM(ABS(M182:Y182))&gt;0,IF(OR($M$8:$Y$8=M182:Y182),"Hide","Show"),"")</f>
        <v/>
      </c>
    </row>
    <row r="183" spans="12:12" x14ac:dyDescent="0.4">
      <c r="L183" s="736" t="str">
        <f t="array" ref="L183">IF(SUM(ABS(M183:Y183))&gt;0,IF(OR($M$8:$Y$8=M183:Y183),"Hide","Show"),"")</f>
        <v/>
      </c>
    </row>
    <row r="184" spans="12:12" x14ac:dyDescent="0.4">
      <c r="L184" s="736" t="str">
        <f t="array" ref="L184">IF(SUM(ABS(M184:Y184))&gt;0,IF(OR($M$8:$Y$8=M184:Y184),"Hide","Show"),"")</f>
        <v/>
      </c>
    </row>
    <row r="185" spans="12:12" x14ac:dyDescent="0.4">
      <c r="L185" s="736" t="str">
        <f t="array" ref="L185">IF(SUM(ABS(M185:Y185))&gt;0,IF(OR($M$8:$Y$8=M185:Y185),"Hide","Show"),"")</f>
        <v/>
      </c>
    </row>
    <row r="186" spans="12:12" x14ac:dyDescent="0.4">
      <c r="L186" s="736" t="str">
        <f t="array" ref="L186">IF(SUM(ABS(M186:Y186))&gt;0,IF(OR($M$8:$Y$8=M186:Y186),"Hide","Show"),"")</f>
        <v/>
      </c>
    </row>
    <row r="187" spans="12:12" x14ac:dyDescent="0.4">
      <c r="L187" s="736" t="str">
        <f t="array" ref="L187">IF(SUM(ABS(M187:Y187))&gt;0,IF(OR($M$8:$Y$8=M187:Y187),"Hide","Show"),"")</f>
        <v/>
      </c>
    </row>
    <row r="188" spans="12:12" x14ac:dyDescent="0.4">
      <c r="L188" s="736" t="str">
        <f t="array" ref="L188">IF(SUM(ABS(M188:Y188))&gt;0,IF(OR($M$8:$Y$8=M188:Y188),"Hide","Show"),"")</f>
        <v/>
      </c>
    </row>
    <row r="189" spans="12:12" x14ac:dyDescent="0.4">
      <c r="L189" s="736" t="str">
        <f t="array" ref="L189">IF(SUM(ABS(M189:Y189))&gt;0,IF(OR($M$8:$Y$8=M189:Y189),"Hide","Show"),"")</f>
        <v/>
      </c>
    </row>
    <row r="190" spans="12:12" x14ac:dyDescent="0.4">
      <c r="L190" s="736" t="str">
        <f t="array" ref="L190">IF(SUM(ABS(M190:Y190))&gt;0,IF(OR($M$8:$Y$8=M190:Y190),"Hide","Show"),"")</f>
        <v/>
      </c>
    </row>
    <row r="191" spans="12:12" x14ac:dyDescent="0.4">
      <c r="L191" s="736" t="str">
        <f t="array" ref="L191">IF(SUM(ABS(M191:Y191))&gt;0,IF(OR($M$8:$Y$8=M191:Y191),"Hide","Show"),"")</f>
        <v/>
      </c>
    </row>
    <row r="192" spans="12:12" x14ac:dyDescent="0.4">
      <c r="L192" s="736" t="str">
        <f t="array" ref="L192">IF(SUM(ABS(M192:Y192))&gt;0,IF(OR($M$8:$Y$8=M192:Y192),"Hide","Show"),"")</f>
        <v/>
      </c>
    </row>
    <row r="193" spans="12:12" x14ac:dyDescent="0.4">
      <c r="L193" s="736" t="str">
        <f t="array" ref="L193">IF(SUM(ABS(M193:Y193))&gt;0,IF(OR($M$8:$Y$8=M193:Y193),"Hide","Show"),"")</f>
        <v/>
      </c>
    </row>
    <row r="194" spans="12:12" x14ac:dyDescent="0.4">
      <c r="L194" s="736" t="str">
        <f t="array" ref="L194">IF(SUM(ABS(M194:Y194))&gt;0,IF(OR($M$8:$Y$8=M194:Y194),"Hide","Show"),"")</f>
        <v/>
      </c>
    </row>
    <row r="195" spans="12:12" x14ac:dyDescent="0.4">
      <c r="L195" s="736" t="str">
        <f t="array" ref="L195">IF(SUM(ABS(M195:Y195))&gt;0,IF(OR($M$8:$Y$8=M195:Y195),"Hide","Show"),"")</f>
        <v/>
      </c>
    </row>
    <row r="196" spans="12:12" x14ac:dyDescent="0.4">
      <c r="L196" s="736" t="str">
        <f t="array" ref="L196">IF(SUM(ABS(M196:Y196))&gt;0,IF(OR($M$8:$Y$8=M196:Y196),"Hide","Show"),"")</f>
        <v/>
      </c>
    </row>
    <row r="197" spans="12:12" x14ac:dyDescent="0.4">
      <c r="L197" s="736" t="str">
        <f t="array" ref="L197">IF(SUM(ABS(M197:Y197))&gt;0,IF(OR($M$8:$Y$8=M197:Y197),"Hide","Show"),"")</f>
        <v/>
      </c>
    </row>
    <row r="198" spans="12:12" x14ac:dyDescent="0.4">
      <c r="L198" s="736" t="str">
        <f t="array" ref="L198">IF(SUM(ABS(M198:Y198))&gt;0,IF(OR($M$8:$Y$8=M198:Y198),"Hide","Show"),"")</f>
        <v/>
      </c>
    </row>
    <row r="199" spans="12:12" x14ac:dyDescent="0.4">
      <c r="L199" s="736" t="str">
        <f t="array" ref="L199">IF(SUM(ABS(M199:Y199))&gt;0,IF(OR($M$8:$Y$8=M199:Y199),"Hide","Show"),"")</f>
        <v/>
      </c>
    </row>
    <row r="200" spans="12:12" x14ac:dyDescent="0.4">
      <c r="L200" s="736" t="str">
        <f t="array" ref="L200">IF(SUM(ABS(M200:Y200))&gt;0,IF(OR($M$8:$Y$8=M200:Y200),"Hide","Show"),"")</f>
        <v/>
      </c>
    </row>
    <row r="201" spans="12:12" x14ac:dyDescent="0.4">
      <c r="L201" s="736" t="str">
        <f t="array" ref="L201">IF(SUM(ABS(M201:Y201))&gt;0,IF(OR($M$8:$Y$8=M201:Y201),"Hide","Show"),"")</f>
        <v/>
      </c>
    </row>
    <row r="202" spans="12:12" x14ac:dyDescent="0.4">
      <c r="L202" s="736" t="str">
        <f t="array" ref="L202">IF(SUM(ABS(M202:Y202))&gt;0,IF(OR($M$8:$Y$8=M202:Y202),"Hide","Show"),"")</f>
        <v/>
      </c>
    </row>
    <row r="203" spans="12:12" x14ac:dyDescent="0.4">
      <c r="L203" s="736" t="str">
        <f t="array" ref="L203">IF(SUM(ABS(M203:Y203))&gt;0,IF(OR($M$8:$Y$8=M203:Y203),"Hide","Show"),"")</f>
        <v/>
      </c>
    </row>
    <row r="204" spans="12:12" x14ac:dyDescent="0.4">
      <c r="L204" s="736" t="str">
        <f t="array" ref="L204">IF(SUM(ABS(M204:Y204))&gt;0,IF(OR($M$8:$Y$8=M204:Y204),"Hide","Show"),"")</f>
        <v/>
      </c>
    </row>
    <row r="205" spans="12:12" x14ac:dyDescent="0.4">
      <c r="L205" s="736" t="str">
        <f t="array" ref="L205">IF(SUM(ABS(M205:Y205))&gt;0,IF(OR($M$8:$Y$8=M205:Y205),"Hide","Show"),"")</f>
        <v/>
      </c>
    </row>
    <row r="206" spans="12:12" x14ac:dyDescent="0.4">
      <c r="L206" s="736" t="str">
        <f t="array" ref="L206">IF(SUM(ABS(M206:Y206))&gt;0,IF(OR($M$8:$Y$8=M206:Y206),"Hide","Show"),"")</f>
        <v/>
      </c>
    </row>
    <row r="207" spans="12:12" x14ac:dyDescent="0.4">
      <c r="L207" s="736" t="str">
        <f t="array" ref="L207">IF(SUM(ABS(M207:Y207))&gt;0,IF(OR($M$8:$Y$8=M207:Y207),"Hide","Show"),"")</f>
        <v/>
      </c>
    </row>
    <row r="208" spans="12:12" x14ac:dyDescent="0.4">
      <c r="L208" s="736" t="str">
        <f t="array" ref="L208">IF(SUM(ABS(M208:Y208))&gt;0,IF(OR($M$8:$Y$8=M208:Y208),"Hide","Show"),"")</f>
        <v/>
      </c>
    </row>
    <row r="209" spans="12:12" x14ac:dyDescent="0.4">
      <c r="L209" s="736" t="str">
        <f t="array" ref="L209">IF(SUM(ABS(M209:Y209))&gt;0,IF(OR($M$8:$Y$8=M209:Y209),"Hide","Show"),"")</f>
        <v/>
      </c>
    </row>
    <row r="210" spans="12:12" x14ac:dyDescent="0.4">
      <c r="L210" s="736" t="str">
        <f t="array" ref="L210">IF(SUM(ABS(M210:Y210))&gt;0,IF(OR($M$8:$Y$8=M210:Y210),"Hide","Show"),"")</f>
        <v/>
      </c>
    </row>
    <row r="211" spans="12:12" x14ac:dyDescent="0.4">
      <c r="L211" s="736" t="str">
        <f t="array" ref="L211">IF(SUM(ABS(M211:Y211))&gt;0,IF(OR($M$8:$Y$8=M211:Y211),"Hide","Show"),"")</f>
        <v/>
      </c>
    </row>
    <row r="212" spans="12:12" x14ac:dyDescent="0.4">
      <c r="L212" s="736" t="str">
        <f t="array" ref="L212">IF(SUM(ABS(M212:Y212))&gt;0,IF(OR($M$8:$Y$8=M212:Y212),"Hide","Show"),"")</f>
        <v/>
      </c>
    </row>
    <row r="213" spans="12:12" x14ac:dyDescent="0.4">
      <c r="L213" s="736" t="str">
        <f t="array" ref="L213">IF(SUM(ABS(M213:Y213))&gt;0,IF(OR($M$8:$Y$8=M213:Y213),"Hide","Show"),"")</f>
        <v/>
      </c>
    </row>
    <row r="214" spans="12:12" x14ac:dyDescent="0.4">
      <c r="L214" s="736" t="str">
        <f t="array" ref="L214">IF(SUM(ABS(M214:Y214))&gt;0,IF(OR($M$8:$Y$8=M214:Y214),"Hide","Show"),"")</f>
        <v/>
      </c>
    </row>
    <row r="215" spans="12:12" x14ac:dyDescent="0.4">
      <c r="L215" s="736" t="str">
        <f t="array" ref="L215">IF(SUM(ABS(M215:Y215))&gt;0,IF(OR($M$8:$Y$8=M215:Y215),"Hide","Show"),"")</f>
        <v/>
      </c>
    </row>
    <row r="216" spans="12:12" x14ac:dyDescent="0.4">
      <c r="L216" s="736" t="str">
        <f t="array" ref="L216">IF(SUM(ABS(M216:Y216))&gt;0,IF(OR($M$8:$Y$8=M216:Y216),"Hide","Show"),"")</f>
        <v/>
      </c>
    </row>
    <row r="217" spans="12:12" x14ac:dyDescent="0.4">
      <c r="L217" s="736" t="str">
        <f t="array" ref="L217">IF(SUM(ABS(M217:Y217))&gt;0,IF(OR($M$8:$Y$8=M217:Y217),"Hide","Show"),"")</f>
        <v/>
      </c>
    </row>
    <row r="218" spans="12:12" x14ac:dyDescent="0.4">
      <c r="L218" s="736" t="str">
        <f t="array" ref="L218">IF(SUM(ABS(M218:Y218))&gt;0,IF(OR($M$8:$Y$8=M218:Y218),"Hide","Show"),"")</f>
        <v/>
      </c>
    </row>
    <row r="219" spans="12:12" x14ac:dyDescent="0.4">
      <c r="L219" s="736" t="str">
        <f t="array" ref="L219">IF(SUM(ABS(M219:Y219))&gt;0,IF(OR($M$8:$Y$8=M219:Y219),"Hide","Show"),"")</f>
        <v/>
      </c>
    </row>
    <row r="220" spans="12:12" x14ac:dyDescent="0.4">
      <c r="L220" s="736" t="str">
        <f t="array" ref="L220">IF(SUM(ABS(M220:Y220))&gt;0,IF(OR($M$8:$Y$8=M220:Y220),"Hide","Show"),"")</f>
        <v/>
      </c>
    </row>
    <row r="221" spans="12:12" x14ac:dyDescent="0.4">
      <c r="L221" s="736" t="str">
        <f t="array" ref="L221">IF(SUM(ABS(M221:Y221))&gt;0,IF(OR($M$8:$Y$8=M221:Y221),"Hide","Show"),"")</f>
        <v/>
      </c>
    </row>
    <row r="222" spans="12:12" x14ac:dyDescent="0.4">
      <c r="L222" s="736" t="str">
        <f t="array" ref="L222">IF(SUM(ABS(M222:Y222))&gt;0,IF(OR($M$8:$Y$8=M222:Y222),"Hide","Show"),"")</f>
        <v/>
      </c>
    </row>
    <row r="223" spans="12:12" x14ac:dyDescent="0.4">
      <c r="L223" s="736" t="str">
        <f t="array" ref="L223">IF(SUM(ABS(M223:Y223))&gt;0,IF(OR($M$8:$Y$8=M223:Y223),"Hide","Show"),"")</f>
        <v/>
      </c>
    </row>
    <row r="224" spans="12:12" x14ac:dyDescent="0.4">
      <c r="L224" s="736" t="str">
        <f t="array" ref="L224">IF(SUM(ABS(M224:Y224))&gt;0,IF(OR($M$8:$Y$8=M224:Y224),"Hide","Show"),"")</f>
        <v/>
      </c>
    </row>
    <row r="225" spans="12:12" x14ac:dyDescent="0.4">
      <c r="L225" s="736" t="str">
        <f t="array" ref="L225">IF(SUM(ABS(M225:Y225))&gt;0,IF(OR($M$8:$Y$8=M225:Y225),"Hide","Show"),"")</f>
        <v/>
      </c>
    </row>
    <row r="226" spans="12:12" x14ac:dyDescent="0.4">
      <c r="L226" s="736" t="str">
        <f t="array" ref="L226">IF(SUM(ABS(M226:Y226))&gt;0,IF(OR($M$8:$Y$8=M226:Y226),"Hide","Show"),"")</f>
        <v/>
      </c>
    </row>
    <row r="227" spans="12:12" x14ac:dyDescent="0.4">
      <c r="L227" s="736" t="str">
        <f t="array" ref="L227">IF(SUM(ABS(M227:Y227))&gt;0,IF(OR($M$8:$Y$8=M227:Y227),"Hide","Show"),"")</f>
        <v/>
      </c>
    </row>
    <row r="228" spans="12:12" x14ac:dyDescent="0.4">
      <c r="L228" s="736" t="str">
        <f t="array" ref="L228">IF(SUM(ABS(M228:Y228))&gt;0,IF(OR($M$8:$Y$8=M228:Y228),"Hide","Show"),"")</f>
        <v/>
      </c>
    </row>
    <row r="229" spans="12:12" x14ac:dyDescent="0.4">
      <c r="L229" s="736" t="str">
        <f t="array" ref="L229">IF(SUM(ABS(M229:Y229))&gt;0,IF(OR($M$8:$Y$8=M229:Y229),"Hide","Show"),"")</f>
        <v/>
      </c>
    </row>
    <row r="230" spans="12:12" x14ac:dyDescent="0.4">
      <c r="L230" s="736" t="str">
        <f t="array" ref="L230">IF(SUM(ABS(M230:Y230))&gt;0,IF(OR($M$8:$Y$8=M230:Y230),"Hide","Show"),"")</f>
        <v/>
      </c>
    </row>
    <row r="231" spans="12:12" x14ac:dyDescent="0.4">
      <c r="L231" s="736" t="str">
        <f t="array" ref="L231">IF(SUM(ABS(M231:Y231))&gt;0,IF(OR($M$8:$Y$8=M231:Y231),"Hide","Show"),"")</f>
        <v/>
      </c>
    </row>
    <row r="232" spans="12:12" x14ac:dyDescent="0.4">
      <c r="L232" s="736" t="str">
        <f t="array" ref="L232">IF(SUM(ABS(M232:Y232))&gt;0,IF(OR($M$8:$Y$8=M232:Y232),"Hide","Show"),"")</f>
        <v/>
      </c>
    </row>
    <row r="233" spans="12:12" x14ac:dyDescent="0.4">
      <c r="L233" s="736" t="str">
        <f t="array" ref="L233">IF(SUM(ABS(M233:Y233))&gt;0,IF(OR($M$8:$Y$8=M233:Y233),"Hide","Show"),"")</f>
        <v/>
      </c>
    </row>
    <row r="234" spans="12:12" x14ac:dyDescent="0.4">
      <c r="L234" s="736" t="str">
        <f t="array" ref="L234">IF(SUM(ABS(M234:Y234))&gt;0,IF(OR($M$8:$Y$8=M234:Y234),"Hide","Show"),"")</f>
        <v/>
      </c>
    </row>
    <row r="235" spans="12:12" x14ac:dyDescent="0.4">
      <c r="L235" s="736" t="str">
        <f t="array" ref="L235">IF(SUM(ABS(M235:Y235))&gt;0,IF(OR($M$8:$Y$8=M235:Y235),"Hide","Show"),"")</f>
        <v/>
      </c>
    </row>
    <row r="236" spans="12:12" x14ac:dyDescent="0.4">
      <c r="L236" s="736" t="str">
        <f t="array" ref="L236">IF(SUM(ABS(M236:Y236))&gt;0,IF(OR($M$8:$Y$8=M236:Y236),"Hide","Show"),"")</f>
        <v/>
      </c>
    </row>
    <row r="237" spans="12:12" x14ac:dyDescent="0.4">
      <c r="L237" s="736" t="str">
        <f t="array" ref="L237">IF(SUM(ABS(M237:Y237))&gt;0,IF(OR($M$8:$Y$8=M237:Y237),"Hide","Show"),"")</f>
        <v/>
      </c>
    </row>
    <row r="238" spans="12:12" x14ac:dyDescent="0.4">
      <c r="L238" s="736" t="str">
        <f t="array" ref="L238">IF(SUM(ABS(M238:Y238))&gt;0,IF(OR($M$8:$Y$8=M238:Y238),"Hide","Show"),"")</f>
        <v/>
      </c>
    </row>
    <row r="239" spans="12:12" x14ac:dyDescent="0.4">
      <c r="L239" s="736" t="str">
        <f t="array" ref="L239">IF(SUM(ABS(M239:Y239))&gt;0,IF(OR($M$8:$Y$8=M239:Y239),"Hide","Show"),"")</f>
        <v/>
      </c>
    </row>
    <row r="240" spans="12:12" x14ac:dyDescent="0.4">
      <c r="L240" s="736" t="str">
        <f t="array" ref="L240">IF(SUM(ABS(M240:Y240))&gt;0,IF(OR($M$8:$Y$8=M240:Y240),"Hide","Show"),"")</f>
        <v/>
      </c>
    </row>
    <row r="241" spans="12:12" x14ac:dyDescent="0.4">
      <c r="L241" s="736" t="str">
        <f t="array" ref="L241">IF(SUM(ABS(M241:Y241))&gt;0,IF(OR($M$8:$Y$8=M241:Y241),"Hide","Show"),"")</f>
        <v/>
      </c>
    </row>
    <row r="242" spans="12:12" x14ac:dyDescent="0.4">
      <c r="L242" s="736" t="str">
        <f t="array" ref="L242">IF(SUM(ABS(M242:Y242))&gt;0,IF(OR($M$8:$Y$8=M242:Y242),"Hide","Show"),"")</f>
        <v/>
      </c>
    </row>
    <row r="243" spans="12:12" x14ac:dyDescent="0.4">
      <c r="L243" s="736" t="str">
        <f t="array" ref="L243">IF(SUM(ABS(M243:Y243))&gt;0,IF(OR($M$8:$Y$8=M243:Y243),"Hide","Show"),"")</f>
        <v/>
      </c>
    </row>
    <row r="244" spans="12:12" x14ac:dyDescent="0.4">
      <c r="L244" s="736" t="str">
        <f t="array" ref="L244">IF(SUM(ABS(M244:Y244))&gt;0,IF(OR($M$8:$Y$8=M244:Y244),"Hide","Show"),"")</f>
        <v/>
      </c>
    </row>
    <row r="245" spans="12:12" x14ac:dyDescent="0.4">
      <c r="L245" s="736" t="str">
        <f t="array" ref="L245">IF(SUM(ABS(M245:Y245))&gt;0,IF(OR($M$8:$Y$8=M245:Y245),"Hide","Show"),"")</f>
        <v/>
      </c>
    </row>
    <row r="246" spans="12:12" x14ac:dyDescent="0.4">
      <c r="L246" s="736" t="str">
        <f t="array" ref="L246">IF(SUM(ABS(M246:Y246))&gt;0,IF(OR($M$8:$Y$8=M246:Y246),"Hide","Show"),"")</f>
        <v/>
      </c>
    </row>
    <row r="247" spans="12:12" x14ac:dyDescent="0.4">
      <c r="L247" s="736" t="str">
        <f t="array" ref="L247">IF(SUM(ABS(M247:Y247))&gt;0,IF(OR($M$8:$Y$8=M247:Y247),"Hide","Show"),"")</f>
        <v/>
      </c>
    </row>
    <row r="248" spans="12:12" x14ac:dyDescent="0.4">
      <c r="L248" s="736" t="str">
        <f t="array" ref="L248">IF(SUM(ABS(M248:Y248))&gt;0,IF(OR($M$8:$Y$8=M248:Y248),"Hide","Show"),"")</f>
        <v/>
      </c>
    </row>
    <row r="249" spans="12:12" x14ac:dyDescent="0.4">
      <c r="L249" s="736" t="str">
        <f t="array" ref="L249">IF(SUM(ABS(M249:Y249))&gt;0,IF(OR($M$8:$Y$8=M249:Y249),"Hide","Show"),"")</f>
        <v/>
      </c>
    </row>
    <row r="250" spans="12:12" x14ac:dyDescent="0.4">
      <c r="L250" s="736" t="str">
        <f t="array" ref="L250">IF(SUM(ABS(M250:Y250))&gt;0,IF(OR($M$8:$Y$8=M250:Y250),"Hide","Show"),"")</f>
        <v/>
      </c>
    </row>
    <row r="251" spans="12:12" x14ac:dyDescent="0.4">
      <c r="L251" s="736" t="str">
        <f t="array" ref="L251">IF(SUM(ABS(M251:Y251))&gt;0,IF(OR($M$8:$Y$8=M251:Y251),"Hide","Show"),"")</f>
        <v/>
      </c>
    </row>
    <row r="252" spans="12:12" x14ac:dyDescent="0.4">
      <c r="L252" s="736" t="str">
        <f t="array" ref="L252">IF(SUM(ABS(M252:Y252))&gt;0,IF(OR($M$8:$Y$8=M252:Y252),"Hide","Show"),"")</f>
        <v/>
      </c>
    </row>
    <row r="253" spans="12:12" x14ac:dyDescent="0.4">
      <c r="L253" s="736" t="str">
        <f t="array" ref="L253">IF(SUM(ABS(M253:Y253))&gt;0,IF(OR($M$8:$Y$8=M253:Y253),"Hide","Show"),"")</f>
        <v/>
      </c>
    </row>
    <row r="254" spans="12:12" x14ac:dyDescent="0.4">
      <c r="L254" s="736" t="str">
        <f t="array" ref="L254">IF(SUM(ABS(M254:Y254))&gt;0,IF(OR($M$8:$Y$8=M254:Y254),"Hide","Show"),"")</f>
        <v/>
      </c>
    </row>
    <row r="255" spans="12:12" x14ac:dyDescent="0.4">
      <c r="L255" s="736" t="str">
        <f t="array" ref="L255">IF(SUM(ABS(M255:Y255))&gt;0,IF(OR($M$8:$Y$8=M255:Y255),"Hide","Show"),"")</f>
        <v/>
      </c>
    </row>
    <row r="256" spans="12:12" x14ac:dyDescent="0.4">
      <c r="L256" s="736" t="str">
        <f t="array" ref="L256">IF(SUM(ABS(M256:Y256))&gt;0,IF(OR($M$8:$Y$8=M256:Y256),"Hide","Show"),"")</f>
        <v/>
      </c>
    </row>
    <row r="257" spans="12:12" x14ac:dyDescent="0.4">
      <c r="L257" s="736" t="str">
        <f t="array" ref="L257">IF(SUM(ABS(M257:Y257))&gt;0,IF(OR($M$8:$Y$8=M257:Y257),"Hide","Show"),"")</f>
        <v/>
      </c>
    </row>
    <row r="258" spans="12:12" x14ac:dyDescent="0.4">
      <c r="L258" s="736" t="str">
        <f t="array" ref="L258">IF(SUM(ABS(M258:Y258))&gt;0,IF(OR($M$8:$Y$8=M258:Y258),"Hide","Show"),"")</f>
        <v/>
      </c>
    </row>
    <row r="259" spans="12:12" x14ac:dyDescent="0.4">
      <c r="L259" s="736" t="str">
        <f t="array" ref="L259">IF(SUM(ABS(M259:Y259))&gt;0,IF(OR($M$8:$Y$8=M259:Y259),"Hide","Show"),"")</f>
        <v/>
      </c>
    </row>
    <row r="260" spans="12:12" x14ac:dyDescent="0.4">
      <c r="L260" s="736" t="str">
        <f t="array" ref="L260">IF(SUM(ABS(M260:Y260))&gt;0,IF(OR($M$8:$Y$8=M260:Y260),"Hide","Show"),"")</f>
        <v/>
      </c>
    </row>
    <row r="261" spans="12:12" x14ac:dyDescent="0.4">
      <c r="L261" s="736" t="str">
        <f t="array" ref="L261">IF(SUM(ABS(M261:Y261))&gt;0,IF(OR($M$8:$Y$8=M261:Y261),"Hide","Show"),"")</f>
        <v/>
      </c>
    </row>
    <row r="262" spans="12:12" x14ac:dyDescent="0.4">
      <c r="L262" s="736" t="str">
        <f t="array" ref="L262">IF(SUM(ABS(M262:Y262))&gt;0,IF(OR($M$8:$Y$8=M262:Y262),"Hide","Show"),"")</f>
        <v/>
      </c>
    </row>
    <row r="263" spans="12:12" x14ac:dyDescent="0.4">
      <c r="L263" s="736" t="str">
        <f t="array" ref="L263">IF(SUM(ABS(M263:Y263))&gt;0,IF(OR($M$8:$Y$8=M263:Y263),"Hide","Show"),"")</f>
        <v/>
      </c>
    </row>
    <row r="264" spans="12:12" x14ac:dyDescent="0.4">
      <c r="L264" s="736" t="str">
        <f t="array" ref="L264">IF(SUM(ABS(M264:Y264))&gt;0,IF(OR($M$8:$Y$8=M264:Y264),"Hide","Show"),"")</f>
        <v/>
      </c>
    </row>
    <row r="265" spans="12:12" x14ac:dyDescent="0.4">
      <c r="L265" s="736" t="str">
        <f t="array" ref="L265">IF(SUM(ABS(M265:Y265))&gt;0,IF(OR($M$8:$Y$8=M265:Y265),"Hide","Show"),"")</f>
        <v/>
      </c>
    </row>
    <row r="266" spans="12:12" x14ac:dyDescent="0.4">
      <c r="L266" s="736" t="str">
        <f t="array" ref="L266">IF(SUM(ABS(M266:Y266))&gt;0,IF(OR($M$8:$Y$8=M266:Y266),"Hide","Show"),"")</f>
        <v/>
      </c>
    </row>
    <row r="267" spans="12:12" x14ac:dyDescent="0.4">
      <c r="L267" s="736" t="str">
        <f t="array" ref="L267">IF(SUM(ABS(M267:Y267))&gt;0,IF(OR($M$8:$Y$8=M267:Y267),"Hide","Show"),"")</f>
        <v/>
      </c>
    </row>
    <row r="268" spans="12:12" x14ac:dyDescent="0.4">
      <c r="L268" s="736" t="str">
        <f t="array" ref="L268">IF(SUM(ABS(M268:Y268))&gt;0,IF(OR($M$8:$Y$8=M268:Y268),"Hide","Show"),"")</f>
        <v/>
      </c>
    </row>
    <row r="269" spans="12:12" x14ac:dyDescent="0.4">
      <c r="L269" s="736" t="str">
        <f t="array" ref="L269">IF(SUM(ABS(M269:Y269))&gt;0,IF(OR($M$8:$Y$8=M269:Y269),"Hide","Show"),"")</f>
        <v/>
      </c>
    </row>
    <row r="270" spans="12:12" x14ac:dyDescent="0.4">
      <c r="L270" s="736" t="str">
        <f t="array" ref="L270">IF(SUM(ABS(M270:Y270))&gt;0,IF(OR($M$8:$Y$8=M270:Y270),"Hide","Show"),"")</f>
        <v/>
      </c>
    </row>
    <row r="271" spans="12:12" x14ac:dyDescent="0.4">
      <c r="L271" s="736" t="str">
        <f t="array" ref="L271">IF(SUM(ABS(M271:Y271))&gt;0,IF(OR($M$8:$Y$8=M271:Y271),"Hide","Show"),"")</f>
        <v/>
      </c>
    </row>
    <row r="272" spans="12:12" x14ac:dyDescent="0.4">
      <c r="L272" s="736" t="str">
        <f t="array" ref="L272">IF(SUM(ABS(M272:Y272))&gt;0,IF(OR($M$8:$Y$8=M272:Y272),"Hide","Show"),"")</f>
        <v/>
      </c>
    </row>
    <row r="273" spans="12:12" x14ac:dyDescent="0.4">
      <c r="L273" s="736" t="str">
        <f t="array" ref="L273">IF(SUM(ABS(M273:Y273))&gt;0,IF(OR($M$8:$Y$8=M273:Y273),"Hide","Show"),"")</f>
        <v/>
      </c>
    </row>
    <row r="274" spans="12:12" x14ac:dyDescent="0.4">
      <c r="L274" s="736" t="str">
        <f t="array" ref="L274">IF(SUM(ABS(M274:Y274))&gt;0,IF(OR($M$8:$Y$8=M274:Y274),"Hide","Show"),"")</f>
        <v/>
      </c>
    </row>
    <row r="275" spans="12:12" x14ac:dyDescent="0.4">
      <c r="L275" s="736" t="str">
        <f t="array" ref="L275">IF(SUM(ABS(M275:Y275))&gt;0,IF(OR($M$8:$Y$8=M275:Y275),"Hide","Show"),"")</f>
        <v/>
      </c>
    </row>
    <row r="276" spans="12:12" x14ac:dyDescent="0.4">
      <c r="L276" s="736" t="str">
        <f t="array" ref="L276">IF(SUM(ABS(M276:Y276))&gt;0,IF(OR($M$8:$Y$8=M276:Y276),"Hide","Show"),"")</f>
        <v/>
      </c>
    </row>
    <row r="277" spans="12:12" x14ac:dyDescent="0.4">
      <c r="L277" s="736" t="str">
        <f t="array" ref="L277">IF(SUM(ABS(M277:Y277))&gt;0,IF(OR($M$8:$Y$8=M277:Y277),"Hide","Show"),"")</f>
        <v/>
      </c>
    </row>
    <row r="278" spans="12:12" x14ac:dyDescent="0.4">
      <c r="L278" s="736" t="str">
        <f t="array" ref="L278">IF(SUM(ABS(M278:Y278))&gt;0,IF(OR($M$8:$Y$8=M278:Y278),"Hide","Show"),"")</f>
        <v/>
      </c>
    </row>
    <row r="279" spans="12:12" x14ac:dyDescent="0.4">
      <c r="L279" s="736" t="str">
        <f t="array" ref="L279">IF(SUM(ABS(M279:Y279))&gt;0,IF(OR($M$8:$Y$8=M279:Y279),"Hide","Show"),"")</f>
        <v/>
      </c>
    </row>
    <row r="280" spans="12:12" x14ac:dyDescent="0.4">
      <c r="L280" s="736" t="str">
        <f t="array" ref="L280">IF(SUM(ABS(M280:Y280))&gt;0,IF(OR($M$8:$Y$8=M280:Y280),"Hide","Show"),"")</f>
        <v/>
      </c>
    </row>
    <row r="281" spans="12:12" x14ac:dyDescent="0.4">
      <c r="L281" s="736" t="str">
        <f t="array" ref="L281">IF(SUM(ABS(M281:Y281))&gt;0,IF(OR($M$8:$Y$8=M281:Y281),"Hide","Show"),"")</f>
        <v/>
      </c>
    </row>
    <row r="282" spans="12:12" x14ac:dyDescent="0.4">
      <c r="L282" s="736" t="str">
        <f t="array" ref="L282">IF(SUM(ABS(M282:Y282))&gt;0,IF(OR($M$8:$Y$8=M282:Y282),"Hide","Show"),"")</f>
        <v/>
      </c>
    </row>
    <row r="283" spans="12:12" x14ac:dyDescent="0.4">
      <c r="L283" s="736" t="str">
        <f t="array" ref="L283">IF(SUM(ABS(M283:Y283))&gt;0,IF(OR($M$8:$Y$8=M283:Y283),"Hide","Show"),"")</f>
        <v/>
      </c>
    </row>
    <row r="284" spans="12:12" x14ac:dyDescent="0.4">
      <c r="L284" s="736" t="str">
        <f t="array" ref="L284">IF(SUM(ABS(M284:Y284))&gt;0,IF(OR($M$8:$Y$8=M284:Y284),"Hide","Show"),"")</f>
        <v/>
      </c>
    </row>
    <row r="285" spans="12:12" x14ac:dyDescent="0.4">
      <c r="L285" s="736" t="str">
        <f t="array" ref="L285">IF(SUM(ABS(M285:Y285))&gt;0,IF(OR($M$8:$Y$8=M285:Y285),"Hide","Show"),"")</f>
        <v/>
      </c>
    </row>
    <row r="286" spans="12:12" x14ac:dyDescent="0.4">
      <c r="L286" s="736" t="str">
        <f t="array" ref="L286">IF(SUM(ABS(M286:Y286))&gt;0,IF(OR($M$8:$Y$8=M286:Y286),"Hide","Show"),"")</f>
        <v/>
      </c>
    </row>
    <row r="287" spans="12:12" x14ac:dyDescent="0.4">
      <c r="L287" s="736" t="str">
        <f t="array" ref="L287">IF(SUM(ABS(M287:Y287))&gt;0,IF(OR($M$8:$Y$8=M287:Y287),"Hide","Show"),"")</f>
        <v/>
      </c>
    </row>
    <row r="288" spans="12:12" x14ac:dyDescent="0.4">
      <c r="L288" s="736" t="str">
        <f t="array" ref="L288">IF(SUM(ABS(M288:Y288))&gt;0,IF(OR($M$8:$Y$8=M288:Y288),"Hide","Show"),"")</f>
        <v/>
      </c>
    </row>
    <row r="289" spans="12:12" x14ac:dyDescent="0.4">
      <c r="L289" s="736" t="str">
        <f t="array" ref="L289">IF(SUM(ABS(M289:Y289))&gt;0,IF(OR($M$8:$Y$8=M289:Y289),"Hide","Show"),"")</f>
        <v/>
      </c>
    </row>
    <row r="290" spans="12:12" x14ac:dyDescent="0.4">
      <c r="L290" s="736" t="str">
        <f t="array" ref="L290">IF(SUM(ABS(M290:Y290))&gt;0,IF(OR($M$8:$Y$8=M290:Y290),"Hide","Show"),"")</f>
        <v/>
      </c>
    </row>
    <row r="291" spans="12:12" x14ac:dyDescent="0.4">
      <c r="L291" s="736" t="str">
        <f t="array" ref="L291">IF(SUM(ABS(M291:Y291))&gt;0,IF(OR($M$8:$Y$8=M291:Y291),"Hide","Show"),"")</f>
        <v/>
      </c>
    </row>
    <row r="292" spans="12:12" x14ac:dyDescent="0.4">
      <c r="L292" s="736" t="str">
        <f t="array" ref="L292">IF(SUM(ABS(M292:Y292))&gt;0,IF(OR($M$8:$Y$8=M292:Y292),"Hide","Show"),"")</f>
        <v/>
      </c>
    </row>
    <row r="293" spans="12:12" x14ac:dyDescent="0.4">
      <c r="L293" s="736" t="str">
        <f t="array" ref="L293">IF(SUM(ABS(M293:Y293))&gt;0,IF(OR($M$8:$Y$8=M293:Y293),"Hide","Show"),"")</f>
        <v/>
      </c>
    </row>
    <row r="294" spans="12:12" x14ac:dyDescent="0.4">
      <c r="L294" s="736" t="str">
        <f t="array" ref="L294">IF(SUM(ABS(M294:Y294))&gt;0,IF(OR($M$8:$Y$8=M294:Y294),"Hide","Show"),"")</f>
        <v/>
      </c>
    </row>
    <row r="295" spans="12:12" x14ac:dyDescent="0.4">
      <c r="L295" s="736" t="str">
        <f t="array" ref="L295">IF(SUM(ABS(M295:Y295))&gt;0,IF(OR($M$8:$Y$8=M295:Y295),"Hide","Show"),"")</f>
        <v/>
      </c>
    </row>
    <row r="296" spans="12:12" x14ac:dyDescent="0.4">
      <c r="L296" s="736" t="str">
        <f t="array" ref="L296">IF(SUM(ABS(M296:Y296))&gt;0,IF(OR($M$8:$Y$8=M296:Y296),"Hide","Show"),"")</f>
        <v/>
      </c>
    </row>
    <row r="297" spans="12:12" x14ac:dyDescent="0.4">
      <c r="L297" s="736" t="str">
        <f t="array" ref="L297">IF(SUM(ABS(M297:Y297))&gt;0,IF(OR($M$8:$Y$8=M297:Y297),"Hide","Show"),"")</f>
        <v/>
      </c>
    </row>
    <row r="298" spans="12:12" x14ac:dyDescent="0.4">
      <c r="L298" s="736" t="str">
        <f t="array" ref="L298">IF(SUM(ABS(M298:Y298))&gt;0,IF(OR($M$8:$Y$8=M298:Y298),"Hide","Show"),"")</f>
        <v/>
      </c>
    </row>
    <row r="299" spans="12:12" x14ac:dyDescent="0.4">
      <c r="L299" s="736" t="str">
        <f t="array" ref="L299">IF(SUM(ABS(M299:Y299))&gt;0,IF(OR($M$8:$Y$8=M299:Y299),"Hide","Show"),"")</f>
        <v/>
      </c>
    </row>
    <row r="300" spans="12:12" x14ac:dyDescent="0.4">
      <c r="L300" s="736" t="str">
        <f t="array" ref="L300">IF(SUM(ABS(M300:Y300))&gt;0,IF(OR($M$8:$Y$8=M300:Y300),"Hide","Show"),"")</f>
        <v/>
      </c>
    </row>
    <row r="301" spans="12:12" x14ac:dyDescent="0.4">
      <c r="L301" s="736" t="str">
        <f t="array" ref="L301">IF(SUM(ABS(M301:Y301))&gt;0,IF(OR($M$8:$Y$8=M301:Y301),"Hide","Show"),"")</f>
        <v/>
      </c>
    </row>
    <row r="302" spans="12:12" x14ac:dyDescent="0.4">
      <c r="L302" s="736" t="str">
        <f t="array" ref="L302">IF(SUM(ABS(M302:Y302))&gt;0,IF(OR($M$8:$Y$8=M302:Y302),"Hide","Show"),"")</f>
        <v/>
      </c>
    </row>
    <row r="303" spans="12:12" x14ac:dyDescent="0.4">
      <c r="L303" s="736" t="str">
        <f t="array" ref="L303">IF(SUM(ABS(M303:Y303))&gt;0,IF(OR($M$8:$Y$8=M303:Y303),"Hide","Show"),"")</f>
        <v/>
      </c>
    </row>
    <row r="304" spans="12:12" x14ac:dyDescent="0.4">
      <c r="L304" s="736" t="str">
        <f t="array" ref="L304">IF(SUM(ABS(M304:Y304))&gt;0,IF(OR($M$8:$Y$8=M304:Y304),"Hide","Show"),"")</f>
        <v/>
      </c>
    </row>
    <row r="305" spans="12:12" x14ac:dyDescent="0.4">
      <c r="L305" s="736" t="str">
        <f t="array" ref="L305">IF(SUM(ABS(M305:Y305))&gt;0,IF(OR($M$8:$Y$8=M305:Y305),"Hide","Show"),"")</f>
        <v/>
      </c>
    </row>
    <row r="306" spans="12:12" x14ac:dyDescent="0.4">
      <c r="L306" s="736" t="str">
        <f t="array" ref="L306">IF(SUM(ABS(M306:Y306))&gt;0,IF(OR($M$8:$Y$8=M306:Y306),"Hide","Show"),"")</f>
        <v/>
      </c>
    </row>
    <row r="307" spans="12:12" x14ac:dyDescent="0.4">
      <c r="L307" s="736" t="str">
        <f t="array" ref="L307">IF(SUM(ABS(M307:Y307))&gt;0,IF(OR($M$8:$Y$8=M307:Y307),"Hide","Show"),"")</f>
        <v/>
      </c>
    </row>
    <row r="308" spans="12:12" x14ac:dyDescent="0.4">
      <c r="L308" s="736" t="str">
        <f t="array" ref="L308">IF(SUM(ABS(M308:Y308))&gt;0,IF(OR($M$8:$Y$8=M308:Y308),"Hide","Show"),"")</f>
        <v/>
      </c>
    </row>
    <row r="309" spans="12:12" x14ac:dyDescent="0.4">
      <c r="L309" s="736" t="str">
        <f t="array" ref="L309">IF(SUM(ABS(M309:Y309))&gt;0,IF(OR($M$8:$Y$8=M309:Y309),"Hide","Show"),"")</f>
        <v/>
      </c>
    </row>
    <row r="310" spans="12:12" x14ac:dyDescent="0.4">
      <c r="L310" s="736" t="str">
        <f t="array" ref="L310">IF(SUM(ABS(M310:Y310))&gt;0,IF(OR($M$8:$Y$8=M310:Y310),"Hide","Show"),"")</f>
        <v/>
      </c>
    </row>
    <row r="311" spans="12:12" x14ac:dyDescent="0.4">
      <c r="L311" s="736" t="str">
        <f t="array" ref="L311">IF(SUM(ABS(M311:Y311))&gt;0,IF(OR($M$8:$Y$8=M311:Y311),"Hide","Show"),"")</f>
        <v/>
      </c>
    </row>
  </sheetData>
  <sheetProtection password="C1BE" sheet="1" objects="1" scenarios="1" selectLockedCells="1"/>
  <mergeCells count="17">
    <mergeCell ref="D73:F73"/>
    <mergeCell ref="B2:C2"/>
    <mergeCell ref="E2:F2"/>
    <mergeCell ref="C16:F16"/>
    <mergeCell ref="D17:F17"/>
    <mergeCell ref="D76:F76"/>
    <mergeCell ref="C27:F27"/>
    <mergeCell ref="D28:F28"/>
    <mergeCell ref="C36:F36"/>
    <mergeCell ref="D37:F37"/>
    <mergeCell ref="C51:F51"/>
    <mergeCell ref="D52:F52"/>
    <mergeCell ref="C60:F60"/>
    <mergeCell ref="D61:F61"/>
    <mergeCell ref="D74:F74"/>
    <mergeCell ref="D75:F75"/>
    <mergeCell ref="C72:F72"/>
  </mergeCells>
  <conditionalFormatting sqref="D11:D12 D19:F76">
    <cfRule type="expression" dxfId="52" priority="3" stopIfTrue="1">
      <formula>$F$5="-"</formula>
    </cfRule>
  </conditionalFormatting>
  <conditionalFormatting sqref="C24:D24">
    <cfRule type="expression" dxfId="51" priority="1">
      <formula>OR($I$6="Single-Speed",$I$6="Two-Speed")</formula>
    </cfRule>
    <cfRule type="expression" dxfId="50" priority="2">
      <formula>OR($I$6="Single-Speed",$I$6="Two-Speed")</formula>
    </cfRule>
  </conditionalFormatting>
  <dataValidations count="1">
    <dataValidation type="list" showInputMessage="1" showErrorMessage="1" sqref="D11" xr:uid="{00000000-0002-0000-1200-000000000000}">
      <formula1>Yes_No</formula1>
    </dataValidation>
  </dataValidations>
  <hyperlinks>
    <hyperlink ref="E2" location="Instructions!A1" display="Back to Instructions" xr:uid="{00000000-0004-0000-1200-000000000000}"/>
    <hyperlink ref="E2:F2" location="Instructions!A1" display="Back to Instructions tab" xr:uid="{00000000-0004-0000-1200-000001000000}"/>
  </hyperlinks>
  <pageMargins left="0.7" right="0.7" top="0.75" bottom="0.75" header="0.3" footer="0.3"/>
  <pageSetup orientation="portrait" horizontalDpi="200" verticalDpi="20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9">
    <tabColor rgb="FF0070C0"/>
  </sheetPr>
  <dimension ref="A1:L311"/>
  <sheetViews>
    <sheetView workbookViewId="0">
      <selection activeCell="E2" sqref="E2:F2"/>
    </sheetView>
  </sheetViews>
  <sheetFormatPr defaultColWidth="9.08984375" defaultRowHeight="15.5" x14ac:dyDescent="0.4"/>
  <cols>
    <col min="1" max="1" width="2.6328125" style="6" customWidth="1"/>
    <col min="2" max="2" width="31.36328125" style="6" customWidth="1"/>
    <col min="3" max="3" width="69.453125" style="6" customWidth="1"/>
    <col min="4" max="5" width="15.6328125" style="6" customWidth="1"/>
    <col min="6" max="6" width="16.36328125" style="6" bestFit="1" customWidth="1"/>
    <col min="7" max="7" width="2.6328125" style="6" customWidth="1"/>
    <col min="8" max="8" width="22.453125" style="6" customWidth="1"/>
    <col min="9" max="9" width="25.6328125" style="16" customWidth="1"/>
    <col min="10" max="10" width="8.453125" style="94" customWidth="1"/>
    <col min="11" max="11" width="4.6328125" style="6" customWidth="1"/>
    <col min="12" max="16384" width="9.08984375" style="6"/>
  </cols>
  <sheetData>
    <row r="1" spans="2:12" ht="16" thickBot="1" x14ac:dyDescent="0.45">
      <c r="J1" s="107"/>
      <c r="K1" s="18"/>
    </row>
    <row r="2" spans="2:12" s="1" customFormat="1" ht="16" thickBot="1" x14ac:dyDescent="0.45">
      <c r="B2" s="990" t="s">
        <v>441</v>
      </c>
      <c r="C2" s="991"/>
      <c r="E2" s="1054" t="s">
        <v>427</v>
      </c>
      <c r="F2" s="1054"/>
      <c r="I2" s="104"/>
      <c r="J2" s="108"/>
      <c r="K2" s="109"/>
    </row>
    <row r="3" spans="2:12" s="1" customFormat="1" ht="16" thickBot="1" x14ac:dyDescent="0.45">
      <c r="B3" s="240" t="s">
        <v>442</v>
      </c>
      <c r="C3" s="241" t="str">
        <f>'Version Control'!C3</f>
        <v xml:space="preserve">Residential Central Air Conditioners and Heat Pumps_M1  </v>
      </c>
      <c r="I3" s="104"/>
      <c r="J3" s="108"/>
      <c r="K3" s="109"/>
    </row>
    <row r="4" spans="2:12" s="1" customFormat="1" ht="16" thickBot="1" x14ac:dyDescent="0.45">
      <c r="B4" s="242" t="s">
        <v>132</v>
      </c>
      <c r="C4" s="243" t="str">
        <f>'Version Control'!C4</f>
        <v>v1.1</v>
      </c>
      <c r="F4" s="813" t="s">
        <v>707</v>
      </c>
      <c r="H4" s="743" t="s">
        <v>280</v>
      </c>
      <c r="I4" s="744"/>
      <c r="J4" s="108"/>
      <c r="K4" s="109"/>
    </row>
    <row r="5" spans="2:12" s="1" customFormat="1" ht="16" thickBot="1" x14ac:dyDescent="0.45">
      <c r="B5" s="242" t="s">
        <v>369</v>
      </c>
      <c r="C5" s="244">
        <f>'Version Control'!C5</f>
        <v>43668</v>
      </c>
      <c r="F5" s="814" t="e">
        <f ca="1">IF(I5="Central Air Conditioner","-",INDEX(TestMatrix_Data,MATCH($C$6,TestMatrix_Rows,0),MATCH($I$6&amp;$I$7&amp;$I$8,TestMatrix_Columns,0)))</f>
        <v>#N/A</v>
      </c>
      <c r="H5" s="747" t="s">
        <v>149</v>
      </c>
      <c r="I5" s="751">
        <f>'General Info and Test Results'!C25</f>
        <v>0</v>
      </c>
      <c r="J5" s="108"/>
      <c r="K5" s="109"/>
    </row>
    <row r="6" spans="2:12" s="1" customFormat="1" x14ac:dyDescent="0.4">
      <c r="B6" s="245" t="s">
        <v>131</v>
      </c>
      <c r="C6" s="246" t="str">
        <f ca="1">MID(CELL("filename",$A$1), FIND("]", CELL("filename", $A$1))+ 1, 255)</f>
        <v>Optional H0C-1 Test</v>
      </c>
      <c r="H6" s="748" t="s">
        <v>145</v>
      </c>
      <c r="I6" s="752">
        <f>'General Info and Test Results'!C27</f>
        <v>0</v>
      </c>
      <c r="J6" s="108"/>
      <c r="K6" s="109"/>
    </row>
    <row r="7" spans="2:12" s="1" customFormat="1" x14ac:dyDescent="0.4">
      <c r="B7" s="247" t="s">
        <v>130</v>
      </c>
      <c r="C7" s="248" t="str">
        <f ca="1">MID(CELL("FILENAME"),FIND("[",CELL("FILENAME"))+1,FIND("]",CELL("FILENAME"))-FIND("[",CELL("FILENAME"))-1)</f>
        <v>Residential Central Air Conditioners and Heat Pumps_M1_Notebook.xlsx</v>
      </c>
      <c r="H7" s="741" t="s">
        <v>633</v>
      </c>
      <c r="I7" s="752">
        <f>'General Info and Test Results'!C29</f>
        <v>0</v>
      </c>
      <c r="J7" s="108"/>
      <c r="K7" s="109"/>
    </row>
    <row r="8" spans="2:12" s="1" customFormat="1" ht="16" thickBot="1" x14ac:dyDescent="0.45">
      <c r="B8" s="249" t="s">
        <v>133</v>
      </c>
      <c r="C8" s="250" t="str">
        <f>'Version Control'!C8</f>
        <v>[MM/DD/YYYY]</v>
      </c>
      <c r="G8" s="14"/>
      <c r="H8" s="742" t="s">
        <v>630</v>
      </c>
      <c r="I8" s="753">
        <f>OD_FanType_Input</f>
        <v>0</v>
      </c>
      <c r="J8" s="108"/>
      <c r="K8" s="109"/>
      <c r="L8" s="756"/>
    </row>
    <row r="9" spans="2:12" s="1" customFormat="1" x14ac:dyDescent="0.4">
      <c r="B9" s="4"/>
      <c r="C9" s="211"/>
      <c r="G9" s="14"/>
      <c r="H9" s="6"/>
      <c r="I9" s="104"/>
      <c r="J9" s="108"/>
      <c r="K9" s="109"/>
    </row>
    <row r="10" spans="2:12" s="7" customFormat="1" ht="16" thickBot="1" x14ac:dyDescent="0.45">
      <c r="B10" s="318"/>
      <c r="C10" s="318"/>
      <c r="D10" s="318"/>
      <c r="E10" s="318"/>
      <c r="F10" s="318"/>
      <c r="G10" s="318"/>
      <c r="I10" s="138"/>
      <c r="J10" s="95"/>
      <c r="K10" s="19"/>
    </row>
    <row r="11" spans="2:12" ht="17.5" thickBot="1" x14ac:dyDescent="0.5">
      <c r="B11" s="737" t="e">
        <f ca="1">IF($F$5&lt;&gt;"-","'"&amp;$F$5&amp;" Test' Data to be recorded", "Test Not Applicable")</f>
        <v>#N/A</v>
      </c>
      <c r="C11" s="738"/>
      <c r="D11" s="738"/>
      <c r="E11" s="738"/>
      <c r="F11" s="738"/>
      <c r="G11" s="739"/>
      <c r="K11" s="18"/>
    </row>
    <row r="12" spans="2:12" ht="17" x14ac:dyDescent="0.45">
      <c r="B12" s="361"/>
      <c r="C12" s="286"/>
      <c r="D12" s="286"/>
      <c r="E12" s="286"/>
      <c r="F12" s="286"/>
      <c r="G12" s="287"/>
      <c r="K12" s="18"/>
      <c r="L12" s="736"/>
    </row>
    <row r="13" spans="2:12" x14ac:dyDescent="0.4">
      <c r="B13" s="268"/>
      <c r="C13" s="323" t="s">
        <v>570</v>
      </c>
      <c r="D13" s="320"/>
      <c r="E13" s="258"/>
      <c r="F13" s="258"/>
      <c r="G13" s="293"/>
      <c r="H13" s="132"/>
      <c r="K13" s="18"/>
      <c r="L13" s="736"/>
    </row>
    <row r="14" spans="2:12" ht="46.5" x14ac:dyDescent="0.4">
      <c r="B14" s="268"/>
      <c r="C14" s="309" t="s">
        <v>724</v>
      </c>
      <c r="D14" s="873"/>
      <c r="E14" s="324" t="s">
        <v>717</v>
      </c>
      <c r="F14" s="258"/>
      <c r="G14" s="293"/>
      <c r="H14" s="132"/>
      <c r="K14" s="18"/>
      <c r="L14" s="736"/>
    </row>
    <row r="15" spans="2:12" ht="16" thickBot="1" x14ac:dyDescent="0.45">
      <c r="B15" s="268"/>
      <c r="C15" s="258"/>
      <c r="D15" s="258"/>
      <c r="E15" s="258"/>
      <c r="F15" s="261"/>
      <c r="G15" s="293"/>
      <c r="K15" s="18"/>
      <c r="L15" s="736"/>
    </row>
    <row r="16" spans="2:12" ht="16" thickBot="1" x14ac:dyDescent="0.45">
      <c r="B16" s="268"/>
      <c r="C16" s="1118" t="s">
        <v>51</v>
      </c>
      <c r="D16" s="1119"/>
      <c r="E16" s="1119"/>
      <c r="F16" s="1120"/>
      <c r="G16" s="293"/>
      <c r="K16" s="18"/>
      <c r="L16" s="736"/>
    </row>
    <row r="17" spans="2:12" x14ac:dyDescent="0.4">
      <c r="B17" s="263"/>
      <c r="C17" s="267"/>
      <c r="D17" s="1165" t="s">
        <v>45</v>
      </c>
      <c r="E17" s="1166"/>
      <c r="F17" s="1167"/>
      <c r="G17" s="293"/>
      <c r="I17" s="148"/>
      <c r="J17" s="134"/>
      <c r="K17" s="18"/>
      <c r="L17" s="736"/>
    </row>
    <row r="18" spans="2:12" x14ac:dyDescent="0.4">
      <c r="B18" s="268"/>
      <c r="C18" s="263"/>
      <c r="D18" s="269" t="s">
        <v>52</v>
      </c>
      <c r="E18" s="269" t="s">
        <v>53</v>
      </c>
      <c r="F18" s="270" t="s">
        <v>54</v>
      </c>
      <c r="G18" s="293"/>
      <c r="I18" s="148"/>
      <c r="J18" s="134"/>
      <c r="K18" s="18"/>
      <c r="L18" s="736"/>
    </row>
    <row r="19" spans="2:12" x14ac:dyDescent="0.4">
      <c r="B19" s="263"/>
      <c r="C19" s="264" t="s">
        <v>344</v>
      </c>
      <c r="D19" s="257"/>
      <c r="E19" s="257"/>
      <c r="F19" s="255"/>
      <c r="G19" s="293"/>
      <c r="I19" s="150"/>
      <c r="J19" s="135"/>
      <c r="K19" s="18"/>
      <c r="L19" s="736"/>
    </row>
    <row r="20" spans="2:12" x14ac:dyDescent="0.4">
      <c r="B20" s="263"/>
      <c r="C20" s="264" t="s">
        <v>345</v>
      </c>
      <c r="D20" s="257"/>
      <c r="E20" s="257"/>
      <c r="F20" s="255"/>
      <c r="G20" s="293"/>
      <c r="I20" s="150"/>
      <c r="J20" s="135"/>
      <c r="K20" s="18"/>
      <c r="L20" s="736"/>
    </row>
    <row r="21" spans="2:12" x14ac:dyDescent="0.4">
      <c r="B21" s="263"/>
      <c r="C21" s="264" t="s">
        <v>55</v>
      </c>
      <c r="D21" s="257"/>
      <c r="E21" s="257"/>
      <c r="F21" s="255"/>
      <c r="G21" s="293"/>
      <c r="I21" s="150"/>
      <c r="J21" s="135"/>
      <c r="K21" s="18"/>
      <c r="L21" s="736"/>
    </row>
    <row r="22" spans="2:12" x14ac:dyDescent="0.4">
      <c r="B22" s="263"/>
      <c r="C22" s="264" t="s">
        <v>56</v>
      </c>
      <c r="D22" s="888"/>
      <c r="E22" s="888"/>
      <c r="F22" s="888"/>
      <c r="G22" s="293"/>
      <c r="I22" s="150"/>
      <c r="J22" s="135"/>
      <c r="K22" s="18"/>
      <c r="L22" s="736"/>
    </row>
    <row r="23" spans="2:12" x14ac:dyDescent="0.4">
      <c r="B23" s="263"/>
      <c r="C23" s="539" t="s">
        <v>728</v>
      </c>
      <c r="D23" s="888"/>
      <c r="E23" s="888"/>
      <c r="F23" s="888"/>
      <c r="G23" s="293"/>
      <c r="I23" s="150"/>
      <c r="J23" s="135"/>
      <c r="K23" s="18"/>
      <c r="L23" s="736"/>
    </row>
    <row r="24" spans="2:12" ht="17.25" customHeight="1" x14ac:dyDescent="0.4">
      <c r="B24" s="263"/>
      <c r="C24" s="539"/>
      <c r="D24" s="1196" t="s">
        <v>356</v>
      </c>
      <c r="E24" s="1197"/>
      <c r="F24" s="1198"/>
      <c r="G24" s="293"/>
      <c r="I24" s="120"/>
      <c r="J24" s="135"/>
      <c r="K24" s="18"/>
      <c r="L24" s="736"/>
    </row>
    <row r="25" spans="2:12" x14ac:dyDescent="0.4">
      <c r="B25" s="263"/>
      <c r="C25" s="362" t="s">
        <v>348</v>
      </c>
      <c r="D25" s="1190"/>
      <c r="E25" s="1191"/>
      <c r="F25" s="1192"/>
      <c r="G25" s="293"/>
      <c r="I25" s="150"/>
      <c r="J25" s="135"/>
      <c r="K25" s="18"/>
      <c r="L25" s="736"/>
    </row>
    <row r="26" spans="2:12" ht="31.5" thickBot="1" x14ac:dyDescent="0.45">
      <c r="B26" s="263"/>
      <c r="C26" s="620" t="s">
        <v>350</v>
      </c>
      <c r="D26" s="1193"/>
      <c r="E26" s="1194"/>
      <c r="F26" s="1195"/>
      <c r="G26" s="293"/>
      <c r="I26" s="150"/>
      <c r="J26" s="135"/>
      <c r="K26" s="18"/>
      <c r="L26" s="736"/>
    </row>
    <row r="27" spans="2:12" ht="16" thickBot="1" x14ac:dyDescent="0.45">
      <c r="B27" s="263"/>
      <c r="C27" s="279"/>
      <c r="D27" s="258"/>
      <c r="E27" s="258"/>
      <c r="F27" s="258"/>
      <c r="G27" s="293"/>
      <c r="I27" s="150"/>
      <c r="J27" s="135"/>
      <c r="K27" s="18"/>
      <c r="L27" s="736"/>
    </row>
    <row r="28" spans="2:12" ht="16" thickBot="1" x14ac:dyDescent="0.45">
      <c r="B28" s="263"/>
      <c r="C28" s="1118" t="s">
        <v>57</v>
      </c>
      <c r="D28" s="1119"/>
      <c r="E28" s="1119"/>
      <c r="F28" s="1120"/>
      <c r="G28" s="293"/>
      <c r="I28" s="150"/>
      <c r="J28" s="135"/>
      <c r="K28" s="18"/>
      <c r="L28" s="736"/>
    </row>
    <row r="29" spans="2:12" x14ac:dyDescent="0.4">
      <c r="B29" s="263"/>
      <c r="C29" s="294"/>
      <c r="D29" s="1165" t="s">
        <v>45</v>
      </c>
      <c r="E29" s="1166"/>
      <c r="F29" s="1167"/>
      <c r="G29" s="293"/>
      <c r="I29" s="150"/>
      <c r="J29" s="135"/>
      <c r="K29" s="18"/>
      <c r="L29" s="736"/>
    </row>
    <row r="30" spans="2:12" x14ac:dyDescent="0.4">
      <c r="B30" s="268"/>
      <c r="C30" s="280"/>
      <c r="D30" s="269" t="s">
        <v>52</v>
      </c>
      <c r="E30" s="269" t="s">
        <v>53</v>
      </c>
      <c r="F30" s="270" t="s">
        <v>54</v>
      </c>
      <c r="G30" s="293"/>
      <c r="I30" s="150"/>
      <c r="J30" s="135"/>
      <c r="K30" s="18"/>
      <c r="L30" s="736"/>
    </row>
    <row r="31" spans="2:12" x14ac:dyDescent="0.4">
      <c r="B31" s="263"/>
      <c r="C31" s="264" t="s">
        <v>58</v>
      </c>
      <c r="D31" s="257"/>
      <c r="E31" s="257"/>
      <c r="F31" s="255"/>
      <c r="G31" s="293"/>
      <c r="I31" s="150"/>
      <c r="J31" s="135"/>
      <c r="K31" s="18"/>
      <c r="L31" s="736"/>
    </row>
    <row r="32" spans="2:12" x14ac:dyDescent="0.4">
      <c r="B32" s="263"/>
      <c r="C32" s="264" t="s">
        <v>468</v>
      </c>
      <c r="D32" s="257"/>
      <c r="E32" s="257"/>
      <c r="F32" s="255"/>
      <c r="G32" s="293"/>
      <c r="I32" s="150"/>
      <c r="J32" s="135"/>
      <c r="K32" s="18"/>
      <c r="L32" s="736"/>
    </row>
    <row r="33" spans="2:12" x14ac:dyDescent="0.4">
      <c r="B33" s="263"/>
      <c r="C33" s="264" t="s">
        <v>469</v>
      </c>
      <c r="D33" s="257"/>
      <c r="E33" s="257"/>
      <c r="F33" s="255"/>
      <c r="G33" s="293"/>
      <c r="I33" s="150"/>
      <c r="J33" s="135"/>
      <c r="K33" s="18"/>
      <c r="L33" s="736"/>
    </row>
    <row r="34" spans="2:12" x14ac:dyDescent="0.4">
      <c r="B34" s="263"/>
      <c r="C34" s="264" t="s">
        <v>337</v>
      </c>
      <c r="D34" s="257"/>
      <c r="E34" s="257"/>
      <c r="F34" s="255"/>
      <c r="G34" s="293"/>
      <c r="I34" s="150"/>
      <c r="J34" s="135"/>
      <c r="K34" s="18"/>
      <c r="L34" s="736"/>
    </row>
    <row r="35" spans="2:12" ht="16" thickBot="1" x14ac:dyDescent="0.45">
      <c r="B35" s="263"/>
      <c r="C35" s="266" t="s">
        <v>339</v>
      </c>
      <c r="D35" s="260"/>
      <c r="E35" s="260"/>
      <c r="F35" s="256"/>
      <c r="G35" s="293"/>
      <c r="I35" s="150"/>
      <c r="J35" s="135"/>
      <c r="K35" s="18"/>
      <c r="L35" s="736"/>
    </row>
    <row r="36" spans="2:12" ht="16" thickBot="1" x14ac:dyDescent="0.45">
      <c r="B36" s="263"/>
      <c r="C36" s="258"/>
      <c r="D36" s="258"/>
      <c r="E36" s="258"/>
      <c r="F36" s="258"/>
      <c r="G36" s="293"/>
      <c r="I36" s="150"/>
      <c r="J36" s="135"/>
      <c r="K36" s="18"/>
      <c r="L36" s="736"/>
    </row>
    <row r="37" spans="2:12" ht="16" thickBot="1" x14ac:dyDescent="0.45">
      <c r="B37" s="263"/>
      <c r="C37" s="1118" t="s">
        <v>59</v>
      </c>
      <c r="D37" s="1119"/>
      <c r="E37" s="1119"/>
      <c r="F37" s="1120"/>
      <c r="G37" s="293"/>
      <c r="I37" s="150"/>
      <c r="J37" s="135"/>
      <c r="K37" s="18"/>
      <c r="L37" s="736"/>
    </row>
    <row r="38" spans="2:12" x14ac:dyDescent="0.4">
      <c r="B38" s="263"/>
      <c r="C38" s="267"/>
      <c r="D38" s="1165" t="s">
        <v>45</v>
      </c>
      <c r="E38" s="1166"/>
      <c r="F38" s="1167"/>
      <c r="G38" s="293"/>
      <c r="I38" s="150"/>
      <c r="J38" s="135"/>
      <c r="K38" s="18"/>
      <c r="L38" s="736"/>
    </row>
    <row r="39" spans="2:12" x14ac:dyDescent="0.4">
      <c r="B39" s="268"/>
      <c r="C39" s="263"/>
      <c r="D39" s="269" t="s">
        <v>52</v>
      </c>
      <c r="E39" s="269" t="s">
        <v>53</v>
      </c>
      <c r="F39" s="270" t="s">
        <v>54</v>
      </c>
      <c r="G39" s="293"/>
      <c r="I39" s="150"/>
      <c r="J39" s="135"/>
      <c r="K39" s="18"/>
      <c r="L39" s="736"/>
    </row>
    <row r="40" spans="2:12" x14ac:dyDescent="0.4">
      <c r="B40" s="263"/>
      <c r="C40" s="362" t="s">
        <v>60</v>
      </c>
      <c r="D40" s="257"/>
      <c r="E40" s="257"/>
      <c r="F40" s="255"/>
      <c r="G40" s="293"/>
      <c r="I40" s="150"/>
      <c r="J40" s="135"/>
      <c r="K40" s="18"/>
      <c r="L40" s="736"/>
    </row>
    <row r="41" spans="2:12" x14ac:dyDescent="0.4">
      <c r="B41" s="263"/>
      <c r="C41" s="264" t="s">
        <v>61</v>
      </c>
      <c r="D41" s="257"/>
      <c r="E41" s="257"/>
      <c r="F41" s="255"/>
      <c r="G41" s="293"/>
      <c r="I41" s="150"/>
      <c r="J41" s="135"/>
      <c r="K41" s="18"/>
      <c r="L41" s="736"/>
    </row>
    <row r="42" spans="2:12" x14ac:dyDescent="0.4">
      <c r="B42" s="263"/>
      <c r="C42" s="264" t="s">
        <v>62</v>
      </c>
      <c r="D42" s="257"/>
      <c r="E42" s="257"/>
      <c r="F42" s="255"/>
      <c r="G42" s="293"/>
      <c r="I42" s="150"/>
      <c r="J42" s="135"/>
      <c r="K42" s="18"/>
      <c r="L42" s="736"/>
    </row>
    <row r="43" spans="2:12" x14ac:dyDescent="0.4">
      <c r="B43" s="263"/>
      <c r="C43" s="264" t="s">
        <v>63</v>
      </c>
      <c r="D43" s="257"/>
      <c r="E43" s="257"/>
      <c r="F43" s="255"/>
      <c r="G43" s="293"/>
      <c r="I43" s="150"/>
      <c r="J43" s="135"/>
      <c r="K43" s="18"/>
      <c r="L43" s="736"/>
    </row>
    <row r="44" spans="2:12" x14ac:dyDescent="0.4">
      <c r="B44" s="263"/>
      <c r="C44" s="264" t="s">
        <v>64</v>
      </c>
      <c r="D44" s="257"/>
      <c r="E44" s="257"/>
      <c r="F44" s="255"/>
      <c r="G44" s="293"/>
      <c r="I44" s="150"/>
      <c r="J44" s="135"/>
      <c r="K44" s="18"/>
      <c r="L44" s="736"/>
    </row>
    <row r="45" spans="2:12" x14ac:dyDescent="0.4">
      <c r="B45" s="263"/>
      <c r="C45" s="264" t="s">
        <v>65</v>
      </c>
      <c r="D45" s="257"/>
      <c r="E45" s="257"/>
      <c r="F45" s="255"/>
      <c r="G45" s="293"/>
      <c r="I45" s="150"/>
      <c r="J45" s="135"/>
      <c r="K45" s="18"/>
      <c r="L45" s="736"/>
    </row>
    <row r="46" spans="2:12" x14ac:dyDescent="0.4">
      <c r="B46" s="263"/>
      <c r="C46" s="264" t="s">
        <v>66</v>
      </c>
      <c r="D46" s="257"/>
      <c r="E46" s="257"/>
      <c r="F46" s="255"/>
      <c r="G46" s="293"/>
      <c r="I46" s="150"/>
      <c r="J46" s="135"/>
      <c r="K46" s="18"/>
      <c r="L46" s="736"/>
    </row>
    <row r="47" spans="2:12" x14ac:dyDescent="0.4">
      <c r="B47" s="263"/>
      <c r="C47" s="264" t="s">
        <v>67</v>
      </c>
      <c r="D47" s="257"/>
      <c r="E47" s="257"/>
      <c r="F47" s="255"/>
      <c r="G47" s="293"/>
      <c r="I47" s="150"/>
      <c r="J47" s="135"/>
      <c r="K47" s="18"/>
      <c r="L47" s="736"/>
    </row>
    <row r="48" spans="2:12" x14ac:dyDescent="0.4">
      <c r="B48" s="263"/>
      <c r="C48" s="264" t="s">
        <v>68</v>
      </c>
      <c r="D48" s="257"/>
      <c r="E48" s="257"/>
      <c r="F48" s="255"/>
      <c r="G48" s="293"/>
      <c r="I48" s="150"/>
      <c r="J48" s="135"/>
      <c r="K48" s="18"/>
      <c r="L48" s="736"/>
    </row>
    <row r="49" spans="2:12" x14ac:dyDescent="0.4">
      <c r="B49" s="263"/>
      <c r="C49" s="264" t="s">
        <v>69</v>
      </c>
      <c r="D49" s="257"/>
      <c r="E49" s="257"/>
      <c r="F49" s="255"/>
      <c r="G49" s="293"/>
      <c r="I49" s="150"/>
      <c r="J49" s="135"/>
      <c r="K49" s="18"/>
      <c r="L49" s="736"/>
    </row>
    <row r="50" spans="2:12" ht="16" thickBot="1" x14ac:dyDescent="0.45">
      <c r="B50" s="263"/>
      <c r="C50" s="266" t="s">
        <v>70</v>
      </c>
      <c r="D50" s="260"/>
      <c r="E50" s="260"/>
      <c r="F50" s="256"/>
      <c r="G50" s="293"/>
      <c r="I50" s="150"/>
      <c r="J50" s="135"/>
      <c r="K50" s="18"/>
      <c r="L50" s="736"/>
    </row>
    <row r="51" spans="2:12" ht="16" thickBot="1" x14ac:dyDescent="0.45">
      <c r="B51" s="263"/>
      <c r="C51" s="258"/>
      <c r="D51" s="258"/>
      <c r="E51" s="258"/>
      <c r="F51" s="258"/>
      <c r="G51" s="293"/>
      <c r="I51" s="150"/>
      <c r="J51" s="135"/>
      <c r="K51" s="18"/>
      <c r="L51" s="736"/>
    </row>
    <row r="52" spans="2:12" ht="16" thickBot="1" x14ac:dyDescent="0.45">
      <c r="B52" s="263"/>
      <c r="C52" s="1118" t="s">
        <v>71</v>
      </c>
      <c r="D52" s="1119"/>
      <c r="E52" s="1119"/>
      <c r="F52" s="1120"/>
      <c r="G52" s="293"/>
      <c r="I52" s="150"/>
      <c r="J52" s="135"/>
      <c r="K52" s="18"/>
      <c r="L52" s="736"/>
    </row>
    <row r="53" spans="2:12" x14ac:dyDescent="0.4">
      <c r="B53" s="263"/>
      <c r="C53" s="267"/>
      <c r="D53" s="1165" t="s">
        <v>45</v>
      </c>
      <c r="E53" s="1166"/>
      <c r="F53" s="1167"/>
      <c r="G53" s="293"/>
      <c r="I53" s="150"/>
      <c r="J53" s="135"/>
      <c r="K53" s="18"/>
      <c r="L53" s="736"/>
    </row>
    <row r="54" spans="2:12" x14ac:dyDescent="0.4">
      <c r="B54" s="268"/>
      <c r="C54" s="263"/>
      <c r="D54" s="269" t="s">
        <v>52</v>
      </c>
      <c r="E54" s="269" t="s">
        <v>53</v>
      </c>
      <c r="F54" s="270" t="s">
        <v>54</v>
      </c>
      <c r="G54" s="293"/>
      <c r="I54" s="150"/>
      <c r="J54" s="135"/>
      <c r="K54" s="18"/>
      <c r="L54" s="736"/>
    </row>
    <row r="55" spans="2:12" x14ac:dyDescent="0.4">
      <c r="B55" s="263"/>
      <c r="C55" s="264" t="s">
        <v>251</v>
      </c>
      <c r="D55" s="257"/>
      <c r="E55" s="257"/>
      <c r="F55" s="255"/>
      <c r="G55" s="293"/>
      <c r="I55" s="150"/>
      <c r="J55" s="135"/>
      <c r="K55" s="18"/>
      <c r="L55" s="736"/>
    </row>
    <row r="56" spans="2:12" x14ac:dyDescent="0.4">
      <c r="B56" s="263"/>
      <c r="C56" s="264" t="s">
        <v>252</v>
      </c>
      <c r="D56" s="257"/>
      <c r="E56" s="257"/>
      <c r="F56" s="255"/>
      <c r="G56" s="293"/>
      <c r="I56" s="150"/>
      <c r="J56" s="135"/>
      <c r="K56" s="18"/>
      <c r="L56" s="736"/>
    </row>
    <row r="57" spans="2:12" x14ac:dyDescent="0.4">
      <c r="B57" s="263"/>
      <c r="C57" s="264" t="s">
        <v>74</v>
      </c>
      <c r="D57" s="257"/>
      <c r="E57" s="257"/>
      <c r="F57" s="255"/>
      <c r="G57" s="293"/>
      <c r="I57" s="150"/>
      <c r="J57" s="135"/>
      <c r="K57" s="18"/>
      <c r="L57" s="736"/>
    </row>
    <row r="58" spans="2:12" x14ac:dyDescent="0.4">
      <c r="B58" s="263"/>
      <c r="C58" s="264" t="s">
        <v>75</v>
      </c>
      <c r="D58" s="257"/>
      <c r="E58" s="257"/>
      <c r="F58" s="255"/>
      <c r="G58" s="293"/>
      <c r="I58" s="150"/>
      <c r="J58" s="135"/>
      <c r="K58" s="18"/>
      <c r="L58" s="736"/>
    </row>
    <row r="59" spans="2:12" ht="16" thickBot="1" x14ac:dyDescent="0.45">
      <c r="B59" s="263"/>
      <c r="C59" s="272" t="s">
        <v>340</v>
      </c>
      <c r="D59" s="260"/>
      <c r="E59" s="260"/>
      <c r="F59" s="256"/>
      <c r="G59" s="293"/>
      <c r="I59" s="150"/>
      <c r="J59" s="135"/>
      <c r="K59" s="18"/>
      <c r="L59" s="736"/>
    </row>
    <row r="60" spans="2:12" ht="16" thickBot="1" x14ac:dyDescent="0.45">
      <c r="B60" s="263"/>
      <c r="C60" s="258"/>
      <c r="D60" s="258"/>
      <c r="E60" s="258"/>
      <c r="F60" s="258"/>
      <c r="G60" s="293"/>
      <c r="I60" s="150"/>
      <c r="J60" s="135"/>
      <c r="K60" s="18"/>
      <c r="L60" s="736"/>
    </row>
    <row r="61" spans="2:12" ht="16" thickBot="1" x14ac:dyDescent="0.45">
      <c r="B61" s="263"/>
      <c r="C61" s="1118" t="s">
        <v>76</v>
      </c>
      <c r="D61" s="1119"/>
      <c r="E61" s="1119"/>
      <c r="F61" s="1120"/>
      <c r="G61" s="293"/>
      <c r="I61" s="150"/>
      <c r="J61" s="135"/>
      <c r="K61" s="18"/>
      <c r="L61" s="736"/>
    </row>
    <row r="62" spans="2:12" x14ac:dyDescent="0.4">
      <c r="B62" s="263"/>
      <c r="C62" s="267"/>
      <c r="D62" s="1165" t="s">
        <v>45</v>
      </c>
      <c r="E62" s="1166"/>
      <c r="F62" s="1167"/>
      <c r="G62" s="293"/>
      <c r="I62" s="150"/>
      <c r="J62" s="135"/>
      <c r="K62" s="18"/>
      <c r="L62" s="736"/>
    </row>
    <row r="63" spans="2:12" x14ac:dyDescent="0.4">
      <c r="B63" s="273"/>
      <c r="C63" s="263"/>
      <c r="D63" s="269" t="s">
        <v>52</v>
      </c>
      <c r="E63" s="269" t="s">
        <v>53</v>
      </c>
      <c r="F63" s="270" t="s">
        <v>54</v>
      </c>
      <c r="G63" s="293"/>
      <c r="I63" s="150"/>
      <c r="J63" s="135"/>
      <c r="K63" s="18"/>
      <c r="L63" s="736"/>
    </row>
    <row r="64" spans="2:12" x14ac:dyDescent="0.4">
      <c r="B64" s="263"/>
      <c r="C64" s="264" t="s">
        <v>77</v>
      </c>
      <c r="D64" s="257"/>
      <c r="E64" s="257"/>
      <c r="F64" s="255"/>
      <c r="G64" s="293"/>
      <c r="I64" s="150"/>
      <c r="J64" s="135"/>
      <c r="K64" s="18"/>
      <c r="L64" s="736"/>
    </row>
    <row r="65" spans="1:12" x14ac:dyDescent="0.4">
      <c r="B65" s="263"/>
      <c r="C65" s="264" t="s">
        <v>78</v>
      </c>
      <c r="D65" s="257"/>
      <c r="E65" s="257"/>
      <c r="F65" s="255"/>
      <c r="G65" s="293"/>
      <c r="I65" s="150"/>
      <c r="J65" s="135"/>
      <c r="K65" s="18"/>
      <c r="L65" s="736"/>
    </row>
    <row r="66" spans="1:12" x14ac:dyDescent="0.4">
      <c r="B66" s="263"/>
      <c r="C66" s="264" t="s">
        <v>79</v>
      </c>
      <c r="D66" s="257"/>
      <c r="E66" s="257"/>
      <c r="F66" s="255"/>
      <c r="G66" s="293"/>
      <c r="I66" s="150"/>
      <c r="J66" s="135"/>
      <c r="K66" s="18"/>
      <c r="L66" s="736"/>
    </row>
    <row r="67" spans="1:12" x14ac:dyDescent="0.4">
      <c r="B67" s="263"/>
      <c r="C67" s="264" t="s">
        <v>80</v>
      </c>
      <c r="D67" s="257"/>
      <c r="E67" s="257"/>
      <c r="F67" s="255"/>
      <c r="G67" s="293"/>
      <c r="I67" s="150"/>
      <c r="J67" s="135"/>
      <c r="K67" s="18"/>
      <c r="L67" s="736"/>
    </row>
    <row r="68" spans="1:12" x14ac:dyDescent="0.4">
      <c r="B68" s="263"/>
      <c r="C68" s="264" t="s">
        <v>81</v>
      </c>
      <c r="D68" s="257"/>
      <c r="E68" s="257"/>
      <c r="F68" s="255"/>
      <c r="G68" s="293"/>
      <c r="I68" s="150"/>
      <c r="J68" s="135"/>
      <c r="K68" s="18"/>
      <c r="L68" s="736"/>
    </row>
    <row r="69" spans="1:12" x14ac:dyDescent="0.4">
      <c r="B69" s="263"/>
      <c r="C69" s="264" t="s">
        <v>82</v>
      </c>
      <c r="D69" s="257"/>
      <c r="E69" s="257"/>
      <c r="F69" s="255"/>
      <c r="G69" s="293"/>
      <c r="I69" s="150"/>
      <c r="J69" s="135"/>
      <c r="K69" s="18"/>
      <c r="L69" s="736"/>
    </row>
    <row r="70" spans="1:12" x14ac:dyDescent="0.4">
      <c r="B70" s="263"/>
      <c r="C70" s="264" t="s">
        <v>83</v>
      </c>
      <c r="D70" s="257"/>
      <c r="E70" s="257"/>
      <c r="F70" s="255"/>
      <c r="G70" s="293"/>
      <c r="I70" s="150"/>
      <c r="J70" s="135"/>
      <c r="K70" s="18"/>
      <c r="L70" s="736" t="str">
        <f t="array" ref="L70">IF(SUM(ABS(M70:Y70))&gt;0,IF(OR($M$8:$Y$8=M70:Y70),"Hide","Show"),"")</f>
        <v/>
      </c>
    </row>
    <row r="71" spans="1:12" ht="16" thickBot="1" x14ac:dyDescent="0.45">
      <c r="B71" s="263"/>
      <c r="C71" s="266" t="s">
        <v>84</v>
      </c>
      <c r="D71" s="260"/>
      <c r="E71" s="260"/>
      <c r="F71" s="256"/>
      <c r="G71" s="293"/>
      <c r="I71" s="150"/>
      <c r="J71" s="135"/>
      <c r="K71" s="18"/>
      <c r="L71" s="736" t="str">
        <f t="array" ref="L71">IF(SUM(ABS(M71:Y71))&gt;0,IF(OR($M$8:$Y$8=M71:Y71),"Hide","Show"),"")</f>
        <v/>
      </c>
    </row>
    <row r="72" spans="1:12" ht="16" thickBot="1" x14ac:dyDescent="0.45">
      <c r="B72" s="263"/>
      <c r="C72" s="258"/>
      <c r="D72" s="258"/>
      <c r="E72" s="258"/>
      <c r="F72" s="258"/>
      <c r="G72" s="293"/>
      <c r="I72" s="150"/>
      <c r="J72" s="135"/>
      <c r="K72" s="18"/>
      <c r="L72" s="736" t="str">
        <f t="array" ref="L72">IF(SUM(ABS(M72:Y72))&gt;0,IF(OR($M$8:$Y$8=M72:Y72),"Hide","Show"),"")</f>
        <v/>
      </c>
    </row>
    <row r="73" spans="1:12" ht="16" thickBot="1" x14ac:dyDescent="0.45">
      <c r="B73" s="263"/>
      <c r="C73" s="1118" t="s">
        <v>85</v>
      </c>
      <c r="D73" s="1119"/>
      <c r="E73" s="1119"/>
      <c r="F73" s="1120"/>
      <c r="G73" s="293"/>
      <c r="I73" s="150"/>
      <c r="J73" s="135"/>
      <c r="K73" s="18"/>
      <c r="L73" s="736" t="str">
        <f t="array" ref="L73">IF(SUM(ABS(M73:Y73))&gt;0,IF(OR($M$8:$Y$8=M73:Y73),"Hide","Show"),"")</f>
        <v/>
      </c>
    </row>
    <row r="74" spans="1:12" x14ac:dyDescent="0.4">
      <c r="B74" s="268"/>
      <c r="C74" s="267"/>
      <c r="D74" s="1165" t="s">
        <v>45</v>
      </c>
      <c r="E74" s="1166"/>
      <c r="F74" s="1167"/>
      <c r="G74" s="293"/>
      <c r="I74" s="150"/>
      <c r="J74" s="135"/>
      <c r="K74" s="18"/>
      <c r="L74" s="736" t="str">
        <f t="array" ref="L74">IF(SUM(ABS(M74:Y74))&gt;0,IF(OR($M$8:$Y$8=M74:Y74),"Hide","Show"),"")</f>
        <v/>
      </c>
    </row>
    <row r="75" spans="1:12" x14ac:dyDescent="0.4">
      <c r="B75" s="263"/>
      <c r="C75" s="264" t="s">
        <v>86</v>
      </c>
      <c r="D75" s="1112"/>
      <c r="E75" s="1112"/>
      <c r="F75" s="1113"/>
      <c r="G75" s="293"/>
      <c r="I75" s="150"/>
      <c r="J75" s="135"/>
      <c r="K75" s="18"/>
      <c r="L75" s="736" t="str">
        <f t="array" ref="L75">IF(SUM(ABS(M75:Y75))&gt;0,IF(OR($M$8:$Y$8=M75:Y75),"Hide","Show"),"")</f>
        <v/>
      </c>
    </row>
    <row r="76" spans="1:12" x14ac:dyDescent="0.4">
      <c r="B76" s="263"/>
      <c r="C76" s="264" t="s">
        <v>253</v>
      </c>
      <c r="D76" s="1112"/>
      <c r="E76" s="1112"/>
      <c r="F76" s="1113"/>
      <c r="G76" s="293"/>
      <c r="I76" s="150"/>
      <c r="J76" s="135"/>
      <c r="K76" s="18"/>
      <c r="L76" s="736" t="str">
        <f t="array" ref="L76">IF(SUM(ABS(M76:Y76))&gt;0,IF(OR($M$8:$Y$8=M76:Y76),"Hide","Show"),"")</f>
        <v/>
      </c>
    </row>
    <row r="77" spans="1:12" ht="16" thickBot="1" x14ac:dyDescent="0.45">
      <c r="B77" s="263"/>
      <c r="C77" s="266" t="s">
        <v>571</v>
      </c>
      <c r="D77" s="1114" t="str">
        <f>IF(D75+D76=0,"",D75+D76)</f>
        <v/>
      </c>
      <c r="E77" s="1114"/>
      <c r="F77" s="1115"/>
      <c r="G77" s="293"/>
      <c r="I77" s="152"/>
      <c r="J77" s="136"/>
      <c r="K77" s="18"/>
      <c r="L77" s="736" t="str">
        <f t="array" ref="L77">IF(SUM(ABS(M77:Y77))&gt;0,IF(OR($M$8:$Y$8=M77:Y77),"Hide","Show"),"")</f>
        <v/>
      </c>
    </row>
    <row r="78" spans="1:12" ht="16" thickBot="1" x14ac:dyDescent="0.45">
      <c r="B78" s="276"/>
      <c r="C78" s="261"/>
      <c r="D78" s="363"/>
      <c r="E78" s="261"/>
      <c r="F78" s="261"/>
      <c r="G78" s="298"/>
      <c r="I78" s="154"/>
      <c r="J78" s="135"/>
      <c r="K78" s="18"/>
      <c r="L78" s="736" t="str">
        <f t="array" ref="L78">IF(SUM(ABS(M78:Y78))&gt;0,IF(OR($M$8:$Y$8=M78:Y78),"Hide","Show"),"")</f>
        <v/>
      </c>
    </row>
    <row r="79" spans="1:12" x14ac:dyDescent="0.4">
      <c r="K79" s="18"/>
      <c r="L79" s="736" t="str">
        <f t="array" ref="L79">IF(SUM(ABS(M79:Y79))&gt;0,IF(OR($M$8:$Y$8=M79:Y79),"Hide","Show"),"")</f>
        <v/>
      </c>
    </row>
    <row r="80" spans="1:12" s="17" customFormat="1" x14ac:dyDescent="0.4">
      <c r="A80" s="18"/>
      <c r="B80" s="18"/>
      <c r="C80" s="18"/>
      <c r="D80" s="18"/>
      <c r="E80" s="18"/>
      <c r="F80" s="18"/>
      <c r="G80" s="18"/>
      <c r="H80" s="18"/>
      <c r="I80" s="106"/>
      <c r="J80" s="18"/>
      <c r="K80" s="18"/>
      <c r="L80" s="736" t="str">
        <f t="array" ref="L80">IF(SUM(ABS(M80:Y80))&gt;0,IF(OR($M$8:$Y$8=M80:Y80),"Hide","Show"),"")</f>
        <v/>
      </c>
    </row>
    <row r="81" spans="12:12" x14ac:dyDescent="0.4">
      <c r="L81" s="736" t="str">
        <f t="array" ref="L81">IF(SUM(ABS(M81:Y81))&gt;0,IF(OR($M$8:$Y$8=M81:Y81),"Hide","Show"),"")</f>
        <v/>
      </c>
    </row>
    <row r="82" spans="12:12" x14ac:dyDescent="0.4">
      <c r="L82" s="736" t="str">
        <f t="array" ref="L82">IF(SUM(ABS(M82:Y82))&gt;0,IF(OR($M$8:$Y$8=M82:Y82),"Hide","Show"),"")</f>
        <v/>
      </c>
    </row>
    <row r="83" spans="12:12" x14ac:dyDescent="0.4">
      <c r="L83" s="736" t="str">
        <f t="array" ref="L83">IF(SUM(ABS(M83:Y83))&gt;0,IF(OR($M$8:$Y$8=M83:Y83),"Hide","Show"),"")</f>
        <v/>
      </c>
    </row>
    <row r="84" spans="12:12" x14ac:dyDescent="0.4">
      <c r="L84" s="736" t="str">
        <f t="array" ref="L84">IF(SUM(ABS(M84:Y84))&gt;0,IF(OR($M$8:$Y$8=M84:Y84),"Hide","Show"),"")</f>
        <v/>
      </c>
    </row>
    <row r="85" spans="12:12" x14ac:dyDescent="0.4">
      <c r="L85" s="736" t="str">
        <f t="array" ref="L85">IF(SUM(ABS(M85:Y85))&gt;0,IF(OR($M$8:$Y$8=M85:Y85),"Hide","Show"),"")</f>
        <v/>
      </c>
    </row>
    <row r="86" spans="12:12" x14ac:dyDescent="0.4">
      <c r="L86" s="736" t="str">
        <f t="array" ref="L86">IF(SUM(ABS(M86:Y86))&gt;0,IF(OR($M$8:$Y$8=M86:Y86),"Hide","Show"),"")</f>
        <v/>
      </c>
    </row>
    <row r="87" spans="12:12" x14ac:dyDescent="0.4">
      <c r="L87" s="736" t="str">
        <f t="array" ref="L87">IF(SUM(ABS(M87:Y87))&gt;0,IF(OR($M$8:$Y$8=M87:Y87),"Hide","Show"),"")</f>
        <v/>
      </c>
    </row>
    <row r="88" spans="12:12" x14ac:dyDescent="0.4">
      <c r="L88" s="736" t="str">
        <f t="array" ref="L88">IF(SUM(ABS(M88:Y88))&gt;0,IF(OR($M$8:$Y$8=M88:Y88),"Hide","Show"),"")</f>
        <v/>
      </c>
    </row>
    <row r="89" spans="12:12" x14ac:dyDescent="0.4">
      <c r="L89" s="736" t="str">
        <f t="array" ref="L89">IF(SUM(ABS(M89:Y89))&gt;0,IF(OR($M$8:$Y$8=M89:Y89),"Hide","Show"),"")</f>
        <v/>
      </c>
    </row>
    <row r="90" spans="12:12" x14ac:dyDescent="0.4">
      <c r="L90" s="736" t="str">
        <f t="array" ref="L90">IF(SUM(ABS(M90:Y90))&gt;0,IF(OR($M$8:$Y$8=M90:Y90),"Hide","Show"),"")</f>
        <v/>
      </c>
    </row>
    <row r="91" spans="12:12" x14ac:dyDescent="0.4">
      <c r="L91" s="736" t="str">
        <f t="array" ref="L91">IF(SUM(ABS(M91:Y91))&gt;0,IF(OR($M$8:$Y$8=M91:Y91),"Hide","Show"),"")</f>
        <v/>
      </c>
    </row>
    <row r="92" spans="12:12" x14ac:dyDescent="0.4">
      <c r="L92" s="736" t="str">
        <f t="array" ref="L92">IF(SUM(ABS(M92:Y92))&gt;0,IF(OR($M$8:$Y$8=M92:Y92),"Hide","Show"),"")</f>
        <v/>
      </c>
    </row>
    <row r="93" spans="12:12" x14ac:dyDescent="0.4">
      <c r="L93" s="736" t="str">
        <f t="array" ref="L93">IF(SUM(ABS(M93:Y93))&gt;0,IF(OR($M$8:$Y$8=M93:Y93),"Hide","Show"),"")</f>
        <v/>
      </c>
    </row>
    <row r="94" spans="12:12" x14ac:dyDescent="0.4">
      <c r="L94" s="736" t="str">
        <f t="array" ref="L94">IF(SUM(ABS(M94:Y94))&gt;0,IF(OR($M$8:$Y$8=M94:Y94),"Hide","Show"),"")</f>
        <v/>
      </c>
    </row>
    <row r="95" spans="12:12" x14ac:dyDescent="0.4">
      <c r="L95" s="736" t="str">
        <f t="array" ref="L95">IF(SUM(ABS(M95:Y95))&gt;0,IF(OR($M$8:$Y$8=M95:Y95),"Hide","Show"),"")</f>
        <v/>
      </c>
    </row>
    <row r="96" spans="12:12" x14ac:dyDescent="0.4">
      <c r="L96" s="736" t="str">
        <f t="array" ref="L96">IF(SUM(ABS(M96:Y96))&gt;0,IF(OR($M$8:$Y$8=M96:Y96),"Hide","Show"),"")</f>
        <v/>
      </c>
    </row>
    <row r="97" spans="12:12" x14ac:dyDescent="0.4">
      <c r="L97" s="736" t="str">
        <f t="array" ref="L97">IF(SUM(ABS(M97:Y97))&gt;0,IF(OR($M$8:$Y$8=M97:Y97),"Hide","Show"),"")</f>
        <v/>
      </c>
    </row>
    <row r="98" spans="12:12" x14ac:dyDescent="0.4">
      <c r="L98" s="736" t="str">
        <f t="array" ref="L98">IF(SUM(ABS(M98:Y98))&gt;0,IF(OR($M$8:$Y$8=M98:Y98),"Hide","Show"),"")</f>
        <v/>
      </c>
    </row>
    <row r="99" spans="12:12" x14ac:dyDescent="0.4">
      <c r="L99" s="736" t="str">
        <f t="array" ref="L99">IF(SUM(ABS(M99:Y99))&gt;0,IF(OR($M$8:$Y$8=M99:Y99),"Hide","Show"),"")</f>
        <v/>
      </c>
    </row>
    <row r="100" spans="12:12" x14ac:dyDescent="0.4">
      <c r="L100" s="736" t="str">
        <f t="array" ref="L100">IF(SUM(ABS(M100:Y100))&gt;0,IF(OR($M$8:$Y$8=M100:Y100),"Hide","Show"),"")</f>
        <v/>
      </c>
    </row>
    <row r="101" spans="12:12" x14ac:dyDescent="0.4">
      <c r="L101" s="736" t="str">
        <f t="array" ref="L101">IF(SUM(ABS(M101:Y101))&gt;0,IF(OR($M$8:$Y$8=M101:Y101),"Hide","Show"),"")</f>
        <v/>
      </c>
    </row>
    <row r="102" spans="12:12" x14ac:dyDescent="0.4">
      <c r="L102" s="736" t="str">
        <f t="array" ref="L102">IF(SUM(ABS(M102:Y102))&gt;0,IF(OR($M$8:$Y$8=M102:Y102),"Hide","Show"),"")</f>
        <v/>
      </c>
    </row>
    <row r="103" spans="12:12" x14ac:dyDescent="0.4">
      <c r="L103" s="736" t="str">
        <f t="array" ref="L103">IF(SUM(ABS(M103:Y103))&gt;0,IF(OR($M$8:$Y$8=M103:Y103),"Hide","Show"),"")</f>
        <v/>
      </c>
    </row>
    <row r="104" spans="12:12" x14ac:dyDescent="0.4">
      <c r="L104" s="736" t="str">
        <f t="array" ref="L104">IF(SUM(ABS(M104:Y104))&gt;0,IF(OR($M$8:$Y$8=M104:Y104),"Hide","Show"),"")</f>
        <v/>
      </c>
    </row>
    <row r="105" spans="12:12" x14ac:dyDescent="0.4">
      <c r="L105" s="736" t="str">
        <f t="array" ref="L105">IF(SUM(ABS(M105:Y105))&gt;0,IF(OR($M$8:$Y$8=M105:Y105),"Hide","Show"),"")</f>
        <v/>
      </c>
    </row>
    <row r="106" spans="12:12" x14ac:dyDescent="0.4">
      <c r="L106" s="736" t="str">
        <f t="array" ref="L106">IF(SUM(ABS(M106:Y106))&gt;0,IF(OR($M$8:$Y$8=M106:Y106),"Hide","Show"),"")</f>
        <v/>
      </c>
    </row>
    <row r="107" spans="12:12" x14ac:dyDescent="0.4">
      <c r="L107" s="736" t="str">
        <f t="array" ref="L107">IF(SUM(ABS(M107:Y107))&gt;0,IF(OR($M$8:$Y$8=M107:Y107),"Hide","Show"),"")</f>
        <v/>
      </c>
    </row>
    <row r="108" spans="12:12" x14ac:dyDescent="0.4">
      <c r="L108" s="736" t="str">
        <f t="array" ref="L108">IF(SUM(ABS(M108:Y108))&gt;0,IF(OR($M$8:$Y$8=M108:Y108),"Hide","Show"),"")</f>
        <v/>
      </c>
    </row>
    <row r="109" spans="12:12" x14ac:dyDescent="0.4">
      <c r="L109" s="736" t="str">
        <f t="array" ref="L109">IF(SUM(ABS(M109:Y109))&gt;0,IF(OR($M$8:$Y$8=M109:Y109),"Hide","Show"),"")</f>
        <v/>
      </c>
    </row>
    <row r="110" spans="12:12" x14ac:dyDescent="0.4">
      <c r="L110" s="736" t="str">
        <f t="array" ref="L110">IF(SUM(ABS(M110:Y110))&gt;0,IF(OR($M$8:$Y$8=M110:Y110),"Hide","Show"),"")</f>
        <v/>
      </c>
    </row>
    <row r="111" spans="12:12" x14ac:dyDescent="0.4">
      <c r="L111" s="736" t="str">
        <f t="array" ref="L111">IF(SUM(ABS(M111:Y111))&gt;0,IF(OR($M$8:$Y$8=M111:Y111),"Hide","Show"),"")</f>
        <v/>
      </c>
    </row>
    <row r="112" spans="12:12" x14ac:dyDescent="0.4">
      <c r="L112" s="736" t="str">
        <f t="array" ref="L112">IF(SUM(ABS(M112:Y112))&gt;0,IF(OR($M$8:$Y$8=M112:Y112),"Hide","Show"),"")</f>
        <v/>
      </c>
    </row>
    <row r="113" spans="12:12" x14ac:dyDescent="0.4">
      <c r="L113" s="736" t="str">
        <f t="array" ref="L113">IF(SUM(ABS(M113:Y113))&gt;0,IF(OR($M$8:$Y$8=M113:Y113),"Hide","Show"),"")</f>
        <v/>
      </c>
    </row>
    <row r="114" spans="12:12" x14ac:dyDescent="0.4">
      <c r="L114" s="736" t="str">
        <f t="array" ref="L114">IF(SUM(ABS(M114:Y114))&gt;0,IF(OR($M$8:$Y$8=M114:Y114),"Hide","Show"),"")</f>
        <v/>
      </c>
    </row>
    <row r="115" spans="12:12" x14ac:dyDescent="0.4">
      <c r="L115" s="736" t="str">
        <f t="array" ref="L115">IF(SUM(ABS(M115:Y115))&gt;0,IF(OR($M$8:$Y$8=M115:Y115),"Hide","Show"),"")</f>
        <v/>
      </c>
    </row>
    <row r="116" spans="12:12" x14ac:dyDescent="0.4">
      <c r="L116" s="736" t="str">
        <f t="array" ref="L116">IF(SUM(ABS(M116:Y116))&gt;0,IF(OR($M$8:$Y$8=M116:Y116),"Hide","Show"),"")</f>
        <v/>
      </c>
    </row>
    <row r="117" spans="12:12" x14ac:dyDescent="0.4">
      <c r="L117" s="736" t="str">
        <f t="array" ref="L117">IF(SUM(ABS(M117:Y117))&gt;0,IF(OR($M$8:$Y$8=M117:Y117),"Hide","Show"),"")</f>
        <v/>
      </c>
    </row>
    <row r="118" spans="12:12" x14ac:dyDescent="0.4">
      <c r="L118" s="736" t="str">
        <f t="array" ref="L118">IF(SUM(ABS(M118:Y118))&gt;0,IF(OR($M$8:$Y$8=M118:Y118),"Hide","Show"),"")</f>
        <v/>
      </c>
    </row>
    <row r="119" spans="12:12" x14ac:dyDescent="0.4">
      <c r="L119" s="736" t="str">
        <f t="array" ref="L119">IF(SUM(ABS(M119:Y119))&gt;0,IF(OR($M$8:$Y$8=M119:Y119),"Hide","Show"),"")</f>
        <v/>
      </c>
    </row>
    <row r="120" spans="12:12" x14ac:dyDescent="0.4">
      <c r="L120" s="736" t="str">
        <f t="array" ref="L120">IF(SUM(ABS(M120:Y120))&gt;0,IF(OR($M$8:$Y$8=M120:Y120),"Hide","Show"),"")</f>
        <v/>
      </c>
    </row>
    <row r="121" spans="12:12" x14ac:dyDescent="0.4">
      <c r="L121" s="736" t="str">
        <f t="array" ref="L121">IF(SUM(ABS(M121:Y121))&gt;0,IF(OR($M$8:$Y$8=M121:Y121),"Hide","Show"),"")</f>
        <v/>
      </c>
    </row>
    <row r="122" spans="12:12" x14ac:dyDescent="0.4">
      <c r="L122" s="736" t="str">
        <f t="array" ref="L122">IF(SUM(ABS(M122:Y122))&gt;0,IF(OR($M$8:$Y$8=M122:Y122),"Hide","Show"),"")</f>
        <v/>
      </c>
    </row>
    <row r="123" spans="12:12" x14ac:dyDescent="0.4">
      <c r="L123" s="736" t="str">
        <f t="array" ref="L123">IF(SUM(ABS(M123:Y123))&gt;0,IF(OR($M$8:$Y$8=M123:Y123),"Hide","Show"),"")</f>
        <v/>
      </c>
    </row>
    <row r="124" spans="12:12" x14ac:dyDescent="0.4">
      <c r="L124" s="736" t="str">
        <f t="array" ref="L124">IF(SUM(ABS(M124:Y124))&gt;0,IF(OR($M$8:$Y$8=M124:Y124),"Hide","Show"),"")</f>
        <v/>
      </c>
    </row>
    <row r="125" spans="12:12" x14ac:dyDescent="0.4">
      <c r="L125" s="736" t="str">
        <f t="array" ref="L125">IF(SUM(ABS(M125:Y125))&gt;0,IF(OR($M$8:$Y$8=M125:Y125),"Hide","Show"),"")</f>
        <v/>
      </c>
    </row>
    <row r="126" spans="12:12" x14ac:dyDescent="0.4">
      <c r="L126" s="736" t="str">
        <f t="array" ref="L126">IF(SUM(ABS(M126:Y126))&gt;0,IF(OR($M$8:$Y$8=M126:Y126),"Hide","Show"),"")</f>
        <v/>
      </c>
    </row>
    <row r="127" spans="12:12" x14ac:dyDescent="0.4">
      <c r="L127" s="736" t="str">
        <f t="array" ref="L127">IF(SUM(ABS(M127:Y127))&gt;0,IF(OR($M$8:$Y$8=M127:Y127),"Hide","Show"),"")</f>
        <v/>
      </c>
    </row>
    <row r="128" spans="12:12" x14ac:dyDescent="0.4">
      <c r="L128" s="736" t="str">
        <f t="array" ref="L128">IF(SUM(ABS(M128:Y128))&gt;0,IF(OR($M$8:$Y$8=M128:Y128),"Hide","Show"),"")</f>
        <v/>
      </c>
    </row>
    <row r="129" spans="12:12" x14ac:dyDescent="0.4">
      <c r="L129" s="736" t="str">
        <f t="array" ref="L129">IF(SUM(ABS(M129:Y129))&gt;0,IF(OR($M$8:$Y$8=M129:Y129),"Hide","Show"),"")</f>
        <v/>
      </c>
    </row>
    <row r="130" spans="12:12" x14ac:dyDescent="0.4">
      <c r="L130" s="736" t="str">
        <f t="array" ref="L130">IF(SUM(ABS(M130:Y130))&gt;0,IF(OR($M$8:$Y$8=M130:Y130),"Hide","Show"),"")</f>
        <v/>
      </c>
    </row>
    <row r="131" spans="12:12" x14ac:dyDescent="0.4">
      <c r="L131" s="736" t="str">
        <f t="array" ref="L131">IF(SUM(ABS(M131:Y131))&gt;0,IF(OR($M$8:$Y$8=M131:Y131),"Hide","Show"),"")</f>
        <v/>
      </c>
    </row>
    <row r="132" spans="12:12" x14ac:dyDescent="0.4">
      <c r="L132" s="736" t="str">
        <f t="array" ref="L132">IF(SUM(ABS(M132:Y132))&gt;0,IF(OR($M$8:$Y$8=M132:Y132),"Hide","Show"),"")</f>
        <v/>
      </c>
    </row>
    <row r="133" spans="12:12" x14ac:dyDescent="0.4">
      <c r="L133" s="736" t="str">
        <f t="array" ref="L133">IF(SUM(ABS(M133:Y133))&gt;0,IF(OR($M$8:$Y$8=M133:Y133),"Hide","Show"),"")</f>
        <v/>
      </c>
    </row>
    <row r="134" spans="12:12" x14ac:dyDescent="0.4">
      <c r="L134" s="736" t="str">
        <f t="array" ref="L134">IF(SUM(ABS(M134:Y134))&gt;0,IF(OR($M$8:$Y$8=M134:Y134),"Hide","Show"),"")</f>
        <v/>
      </c>
    </row>
    <row r="135" spans="12:12" x14ac:dyDescent="0.4">
      <c r="L135" s="736" t="str">
        <f t="array" ref="L135">IF(SUM(ABS(M135:Y135))&gt;0,IF(OR($M$8:$Y$8=M135:Y135),"Hide","Show"),"")</f>
        <v/>
      </c>
    </row>
    <row r="136" spans="12:12" x14ac:dyDescent="0.4">
      <c r="L136" s="736" t="str">
        <f t="array" ref="L136">IF(SUM(ABS(M136:Y136))&gt;0,IF(OR($M$8:$Y$8=M136:Y136),"Hide","Show"),"")</f>
        <v/>
      </c>
    </row>
    <row r="137" spans="12:12" x14ac:dyDescent="0.4">
      <c r="L137" s="736" t="str">
        <f t="array" ref="L137">IF(SUM(ABS(M137:Y137))&gt;0,IF(OR($M$8:$Y$8=M137:Y137),"Hide","Show"),"")</f>
        <v/>
      </c>
    </row>
    <row r="138" spans="12:12" x14ac:dyDescent="0.4">
      <c r="L138" s="736" t="str">
        <f t="array" ref="L138">IF(SUM(ABS(M138:Y138))&gt;0,IF(OR($M$8:$Y$8=M138:Y138),"Hide","Show"),"")</f>
        <v/>
      </c>
    </row>
    <row r="139" spans="12:12" x14ac:dyDescent="0.4">
      <c r="L139" s="736" t="str">
        <f t="array" ref="L139">IF(SUM(ABS(M139:Y139))&gt;0,IF(OR($M$8:$Y$8=M139:Y139),"Hide","Show"),"")</f>
        <v/>
      </c>
    </row>
    <row r="140" spans="12:12" x14ac:dyDescent="0.4">
      <c r="L140" s="736" t="str">
        <f t="array" ref="L140">IF(SUM(ABS(M140:Y140))&gt;0,IF(OR($M$8:$Y$8=M140:Y140),"Hide","Show"),"")</f>
        <v/>
      </c>
    </row>
    <row r="141" spans="12:12" x14ac:dyDescent="0.4">
      <c r="L141" s="736" t="str">
        <f t="array" ref="L141">IF(SUM(ABS(M141:Y141))&gt;0,IF(OR($M$8:$Y$8=M141:Y141),"Hide","Show"),"")</f>
        <v/>
      </c>
    </row>
    <row r="142" spans="12:12" x14ac:dyDescent="0.4">
      <c r="L142" s="736" t="str">
        <f t="array" ref="L142">IF(SUM(ABS(M142:Y142))&gt;0,IF(OR($M$8:$Y$8=M142:Y142),"Hide","Show"),"")</f>
        <v/>
      </c>
    </row>
    <row r="143" spans="12:12" x14ac:dyDescent="0.4">
      <c r="L143" s="736" t="str">
        <f t="array" ref="L143">IF(SUM(ABS(M143:Y143))&gt;0,IF(OR($M$8:$Y$8=M143:Y143),"Hide","Show"),"")</f>
        <v/>
      </c>
    </row>
    <row r="144" spans="12:12" x14ac:dyDescent="0.4">
      <c r="L144" s="736" t="str">
        <f t="array" ref="L144">IF(SUM(ABS(M144:Y144))&gt;0,IF(OR($M$8:$Y$8=M144:Y144),"Hide","Show"),"")</f>
        <v/>
      </c>
    </row>
    <row r="145" spans="12:12" x14ac:dyDescent="0.4">
      <c r="L145" s="736" t="str">
        <f t="array" ref="L145">IF(SUM(ABS(M145:Y145))&gt;0,IF(OR($M$8:$Y$8=M145:Y145),"Hide","Show"),"")</f>
        <v/>
      </c>
    </row>
    <row r="146" spans="12:12" x14ac:dyDescent="0.4">
      <c r="L146" s="736" t="str">
        <f t="array" ref="L146">IF(SUM(ABS(M146:Y146))&gt;0,IF(OR($M$8:$Y$8=M146:Y146),"Hide","Show"),"")</f>
        <v/>
      </c>
    </row>
    <row r="147" spans="12:12" x14ac:dyDescent="0.4">
      <c r="L147" s="736" t="str">
        <f t="array" ref="L147">IF(SUM(ABS(M147:Y147))&gt;0,IF(OR($M$8:$Y$8=M147:Y147),"Hide","Show"),"")</f>
        <v/>
      </c>
    </row>
    <row r="148" spans="12:12" x14ac:dyDescent="0.4">
      <c r="L148" s="736" t="str">
        <f t="array" ref="L148">IF(SUM(ABS(M148:Y148))&gt;0,IF(OR($M$8:$Y$8=M148:Y148),"Hide","Show"),"")</f>
        <v/>
      </c>
    </row>
    <row r="149" spans="12:12" x14ac:dyDescent="0.4">
      <c r="L149" s="736" t="str">
        <f t="array" ref="L149">IF(SUM(ABS(M149:Y149))&gt;0,IF(OR($M$8:$Y$8=M149:Y149),"Hide","Show"),"")</f>
        <v/>
      </c>
    </row>
    <row r="150" spans="12:12" x14ac:dyDescent="0.4">
      <c r="L150" s="736" t="str">
        <f t="array" ref="L150">IF(SUM(ABS(M150:Y150))&gt;0,IF(OR($M$8:$Y$8=M150:Y150),"Hide","Show"),"")</f>
        <v/>
      </c>
    </row>
    <row r="151" spans="12:12" x14ac:dyDescent="0.4">
      <c r="L151" s="736" t="str">
        <f t="array" ref="L151">IF(SUM(ABS(M151:Y151))&gt;0,IF(OR($M$8:$Y$8=M151:Y151),"Hide","Show"),"")</f>
        <v/>
      </c>
    </row>
    <row r="152" spans="12:12" x14ac:dyDescent="0.4">
      <c r="L152" s="736" t="str">
        <f t="array" ref="L152">IF(SUM(ABS(M152:Y152))&gt;0,IF(OR($M$8:$Y$8=M152:Y152),"Hide","Show"),"")</f>
        <v/>
      </c>
    </row>
    <row r="153" spans="12:12" x14ac:dyDescent="0.4">
      <c r="L153" s="736" t="str">
        <f t="array" ref="L153">IF(SUM(ABS(M153:Y153))&gt;0,IF(OR($M$8:$Y$8=M153:Y153),"Hide","Show"),"")</f>
        <v/>
      </c>
    </row>
    <row r="154" spans="12:12" x14ac:dyDescent="0.4">
      <c r="L154" s="736" t="str">
        <f t="array" ref="L154">IF(SUM(ABS(M154:Y154))&gt;0,IF(OR($M$8:$Y$8=M154:Y154),"Hide","Show"),"")</f>
        <v/>
      </c>
    </row>
    <row r="155" spans="12:12" x14ac:dyDescent="0.4">
      <c r="L155" s="736" t="str">
        <f t="array" ref="L155">IF(SUM(ABS(M155:Y155))&gt;0,IF(OR($M$8:$Y$8=M155:Y155),"Hide","Show"),"")</f>
        <v/>
      </c>
    </row>
    <row r="156" spans="12:12" x14ac:dyDescent="0.4">
      <c r="L156" s="736" t="str">
        <f t="array" ref="L156">IF(SUM(ABS(M156:Y156))&gt;0,IF(OR($M$8:$Y$8=M156:Y156),"Hide","Show"),"")</f>
        <v/>
      </c>
    </row>
    <row r="157" spans="12:12" x14ac:dyDescent="0.4">
      <c r="L157" s="736" t="str">
        <f t="array" ref="L157">IF(SUM(ABS(M157:Y157))&gt;0,IF(OR($M$8:$Y$8=M157:Y157),"Hide","Show"),"")</f>
        <v/>
      </c>
    </row>
    <row r="158" spans="12:12" x14ac:dyDescent="0.4">
      <c r="L158" s="736" t="str">
        <f t="array" ref="L158">IF(SUM(ABS(M158:Y158))&gt;0,IF(OR($M$8:$Y$8=M158:Y158),"Hide","Show"),"")</f>
        <v/>
      </c>
    </row>
    <row r="159" spans="12:12" x14ac:dyDescent="0.4">
      <c r="L159" s="736" t="str">
        <f t="array" ref="L159">IF(SUM(ABS(M159:Y159))&gt;0,IF(OR($M$8:$Y$8=M159:Y159),"Hide","Show"),"")</f>
        <v/>
      </c>
    </row>
    <row r="160" spans="12:12" x14ac:dyDescent="0.4">
      <c r="L160" s="736" t="str">
        <f t="array" ref="L160">IF(SUM(ABS(M160:Y160))&gt;0,IF(OR($M$8:$Y$8=M160:Y160),"Hide","Show"),"")</f>
        <v/>
      </c>
    </row>
    <row r="161" spans="12:12" x14ac:dyDescent="0.4">
      <c r="L161" s="736" t="str">
        <f t="array" ref="L161">IF(SUM(ABS(M161:Y161))&gt;0,IF(OR($M$8:$Y$8=M161:Y161),"Hide","Show"),"")</f>
        <v/>
      </c>
    </row>
    <row r="162" spans="12:12" x14ac:dyDescent="0.4">
      <c r="L162" s="736" t="str">
        <f t="array" ref="L162">IF(SUM(ABS(M162:Y162))&gt;0,IF(OR($M$8:$Y$8=M162:Y162),"Hide","Show"),"")</f>
        <v/>
      </c>
    </row>
    <row r="163" spans="12:12" x14ac:dyDescent="0.4">
      <c r="L163" s="736" t="str">
        <f t="array" ref="L163">IF(SUM(ABS(M163:Y163))&gt;0,IF(OR($M$8:$Y$8=M163:Y163),"Hide","Show"),"")</f>
        <v/>
      </c>
    </row>
    <row r="164" spans="12:12" x14ac:dyDescent="0.4">
      <c r="L164" s="736" t="str">
        <f t="array" ref="L164">IF(SUM(ABS(M164:Y164))&gt;0,IF(OR($M$8:$Y$8=M164:Y164),"Hide","Show"),"")</f>
        <v/>
      </c>
    </row>
    <row r="165" spans="12:12" x14ac:dyDescent="0.4">
      <c r="L165" s="736" t="str">
        <f t="array" ref="L165">IF(SUM(ABS(M165:Y165))&gt;0,IF(OR($M$8:$Y$8=M165:Y165),"Hide","Show"),"")</f>
        <v/>
      </c>
    </row>
    <row r="166" spans="12:12" x14ac:dyDescent="0.4">
      <c r="L166" s="736" t="str">
        <f t="array" ref="L166">IF(SUM(ABS(M166:Y166))&gt;0,IF(OR($M$8:$Y$8=M166:Y166),"Hide","Show"),"")</f>
        <v/>
      </c>
    </row>
    <row r="167" spans="12:12" x14ac:dyDescent="0.4">
      <c r="L167" s="736" t="str">
        <f t="array" ref="L167">IF(SUM(ABS(M167:Y167))&gt;0,IF(OR($M$8:$Y$8=M167:Y167),"Hide","Show"),"")</f>
        <v/>
      </c>
    </row>
    <row r="168" spans="12:12" x14ac:dyDescent="0.4">
      <c r="L168" s="736" t="str">
        <f t="array" ref="L168">IF(SUM(ABS(M168:Y168))&gt;0,IF(OR($M$8:$Y$8=M168:Y168),"Hide","Show"),"")</f>
        <v/>
      </c>
    </row>
    <row r="169" spans="12:12" x14ac:dyDescent="0.4">
      <c r="L169" s="736" t="str">
        <f t="array" ref="L169">IF(SUM(ABS(M169:Y169))&gt;0,IF(OR($M$8:$Y$8=M169:Y169),"Hide","Show"),"")</f>
        <v/>
      </c>
    </row>
    <row r="170" spans="12:12" x14ac:dyDescent="0.4">
      <c r="L170" s="736" t="str">
        <f t="array" ref="L170">IF(SUM(ABS(M170:Y170))&gt;0,IF(OR($M$8:$Y$8=M170:Y170),"Hide","Show"),"")</f>
        <v/>
      </c>
    </row>
    <row r="171" spans="12:12" x14ac:dyDescent="0.4">
      <c r="L171" s="736" t="str">
        <f t="array" ref="L171">IF(SUM(ABS(M171:Y171))&gt;0,IF(OR($M$8:$Y$8=M171:Y171),"Hide","Show"),"")</f>
        <v/>
      </c>
    </row>
    <row r="172" spans="12:12" x14ac:dyDescent="0.4">
      <c r="L172" s="736" t="str">
        <f t="array" ref="L172">IF(SUM(ABS(M172:Y172))&gt;0,IF(OR($M$8:$Y$8=M172:Y172),"Hide","Show"),"")</f>
        <v/>
      </c>
    </row>
    <row r="173" spans="12:12" x14ac:dyDescent="0.4">
      <c r="L173" s="736" t="str">
        <f t="array" ref="L173">IF(SUM(ABS(M173:Y173))&gt;0,IF(OR($M$8:$Y$8=M173:Y173),"Hide","Show"),"")</f>
        <v/>
      </c>
    </row>
    <row r="174" spans="12:12" x14ac:dyDescent="0.4">
      <c r="L174" s="736" t="str">
        <f t="array" ref="L174">IF(SUM(ABS(M174:Y174))&gt;0,IF(OR($M$8:$Y$8=M174:Y174),"Hide","Show"),"")</f>
        <v/>
      </c>
    </row>
    <row r="175" spans="12:12" x14ac:dyDescent="0.4">
      <c r="L175" s="736" t="str">
        <f t="array" ref="L175">IF(SUM(ABS(M175:Y175))&gt;0,IF(OR($M$8:$Y$8=M175:Y175),"Hide","Show"),"")</f>
        <v/>
      </c>
    </row>
    <row r="176" spans="12:12" x14ac:dyDescent="0.4">
      <c r="L176" s="736" t="str">
        <f t="array" ref="L176">IF(SUM(ABS(M176:Y176))&gt;0,IF(OR($M$8:$Y$8=M176:Y176),"Hide","Show"),"")</f>
        <v/>
      </c>
    </row>
    <row r="177" spans="12:12" x14ac:dyDescent="0.4">
      <c r="L177" s="736" t="str">
        <f t="array" ref="L177">IF(SUM(ABS(M177:Y177))&gt;0,IF(OR($M$8:$Y$8=M177:Y177),"Hide","Show"),"")</f>
        <v/>
      </c>
    </row>
    <row r="178" spans="12:12" x14ac:dyDescent="0.4">
      <c r="L178" s="736" t="str">
        <f t="array" ref="L178">IF(SUM(ABS(M178:Y178))&gt;0,IF(OR($M$8:$Y$8=M178:Y178),"Hide","Show"),"")</f>
        <v/>
      </c>
    </row>
    <row r="179" spans="12:12" x14ac:dyDescent="0.4">
      <c r="L179" s="736" t="str">
        <f t="array" ref="L179">IF(SUM(ABS(M179:Y179))&gt;0,IF(OR($M$8:$Y$8=M179:Y179),"Hide","Show"),"")</f>
        <v/>
      </c>
    </row>
    <row r="180" spans="12:12" x14ac:dyDescent="0.4">
      <c r="L180" s="736" t="str">
        <f t="array" ref="L180">IF(SUM(ABS(M180:Y180))&gt;0,IF(OR($M$8:$Y$8=M180:Y180),"Hide","Show"),"")</f>
        <v/>
      </c>
    </row>
    <row r="181" spans="12:12" x14ac:dyDescent="0.4">
      <c r="L181" s="736" t="str">
        <f t="array" ref="L181">IF(SUM(ABS(M181:Y181))&gt;0,IF(OR($M$8:$Y$8=M181:Y181),"Hide","Show"),"")</f>
        <v/>
      </c>
    </row>
    <row r="182" spans="12:12" x14ac:dyDescent="0.4">
      <c r="L182" s="736" t="str">
        <f t="array" ref="L182">IF(SUM(ABS(M182:Y182))&gt;0,IF(OR($M$8:$Y$8=M182:Y182),"Hide","Show"),"")</f>
        <v/>
      </c>
    </row>
    <row r="183" spans="12:12" x14ac:dyDescent="0.4">
      <c r="L183" s="736" t="str">
        <f t="array" ref="L183">IF(SUM(ABS(M183:Y183))&gt;0,IF(OR($M$8:$Y$8=M183:Y183),"Hide","Show"),"")</f>
        <v/>
      </c>
    </row>
    <row r="184" spans="12:12" x14ac:dyDescent="0.4">
      <c r="L184" s="736" t="str">
        <f t="array" ref="L184">IF(SUM(ABS(M184:Y184))&gt;0,IF(OR($M$8:$Y$8=M184:Y184),"Hide","Show"),"")</f>
        <v/>
      </c>
    </row>
    <row r="185" spans="12:12" x14ac:dyDescent="0.4">
      <c r="L185" s="736" t="str">
        <f t="array" ref="L185">IF(SUM(ABS(M185:Y185))&gt;0,IF(OR($M$8:$Y$8=M185:Y185),"Hide","Show"),"")</f>
        <v/>
      </c>
    </row>
    <row r="186" spans="12:12" x14ac:dyDescent="0.4">
      <c r="L186" s="736" t="str">
        <f t="array" ref="L186">IF(SUM(ABS(M186:Y186))&gt;0,IF(OR($M$8:$Y$8=M186:Y186),"Hide","Show"),"")</f>
        <v/>
      </c>
    </row>
    <row r="187" spans="12:12" x14ac:dyDescent="0.4">
      <c r="L187" s="736" t="str">
        <f t="array" ref="L187">IF(SUM(ABS(M187:Y187))&gt;0,IF(OR($M$8:$Y$8=M187:Y187),"Hide","Show"),"")</f>
        <v/>
      </c>
    </row>
    <row r="188" spans="12:12" x14ac:dyDescent="0.4">
      <c r="L188" s="736" t="str">
        <f t="array" ref="L188">IF(SUM(ABS(M188:Y188))&gt;0,IF(OR($M$8:$Y$8=M188:Y188),"Hide","Show"),"")</f>
        <v/>
      </c>
    </row>
    <row r="189" spans="12:12" x14ac:dyDescent="0.4">
      <c r="L189" s="736" t="str">
        <f t="array" ref="L189">IF(SUM(ABS(M189:Y189))&gt;0,IF(OR($M$8:$Y$8=M189:Y189),"Hide","Show"),"")</f>
        <v/>
      </c>
    </row>
    <row r="190" spans="12:12" x14ac:dyDescent="0.4">
      <c r="L190" s="736" t="str">
        <f t="array" ref="L190">IF(SUM(ABS(M190:Y190))&gt;0,IF(OR($M$8:$Y$8=M190:Y190),"Hide","Show"),"")</f>
        <v/>
      </c>
    </row>
    <row r="191" spans="12:12" x14ac:dyDescent="0.4">
      <c r="L191" s="736" t="str">
        <f t="array" ref="L191">IF(SUM(ABS(M191:Y191))&gt;0,IF(OR($M$8:$Y$8=M191:Y191),"Hide","Show"),"")</f>
        <v/>
      </c>
    </row>
    <row r="192" spans="12:12" x14ac:dyDescent="0.4">
      <c r="L192" s="736" t="str">
        <f t="array" ref="L192">IF(SUM(ABS(M192:Y192))&gt;0,IF(OR($M$8:$Y$8=M192:Y192),"Hide","Show"),"")</f>
        <v/>
      </c>
    </row>
    <row r="193" spans="12:12" x14ac:dyDescent="0.4">
      <c r="L193" s="736" t="str">
        <f t="array" ref="L193">IF(SUM(ABS(M193:Y193))&gt;0,IF(OR($M$8:$Y$8=M193:Y193),"Hide","Show"),"")</f>
        <v/>
      </c>
    </row>
    <row r="194" spans="12:12" x14ac:dyDescent="0.4">
      <c r="L194" s="736" t="str">
        <f t="array" ref="L194">IF(SUM(ABS(M194:Y194))&gt;0,IF(OR($M$8:$Y$8=M194:Y194),"Hide","Show"),"")</f>
        <v/>
      </c>
    </row>
    <row r="195" spans="12:12" x14ac:dyDescent="0.4">
      <c r="L195" s="736" t="str">
        <f t="array" ref="L195">IF(SUM(ABS(M195:Y195))&gt;0,IF(OR($M$8:$Y$8=M195:Y195),"Hide","Show"),"")</f>
        <v/>
      </c>
    </row>
    <row r="196" spans="12:12" x14ac:dyDescent="0.4">
      <c r="L196" s="736" t="str">
        <f t="array" ref="L196">IF(SUM(ABS(M196:Y196))&gt;0,IF(OR($M$8:$Y$8=M196:Y196),"Hide","Show"),"")</f>
        <v/>
      </c>
    </row>
    <row r="197" spans="12:12" x14ac:dyDescent="0.4">
      <c r="L197" s="736" t="str">
        <f t="array" ref="L197">IF(SUM(ABS(M197:Y197))&gt;0,IF(OR($M$8:$Y$8=M197:Y197),"Hide","Show"),"")</f>
        <v/>
      </c>
    </row>
    <row r="198" spans="12:12" x14ac:dyDescent="0.4">
      <c r="L198" s="736" t="str">
        <f t="array" ref="L198">IF(SUM(ABS(M198:Y198))&gt;0,IF(OR($M$8:$Y$8=M198:Y198),"Hide","Show"),"")</f>
        <v/>
      </c>
    </row>
    <row r="199" spans="12:12" x14ac:dyDescent="0.4">
      <c r="L199" s="736" t="str">
        <f t="array" ref="L199">IF(SUM(ABS(M199:Y199))&gt;0,IF(OR($M$8:$Y$8=M199:Y199),"Hide","Show"),"")</f>
        <v/>
      </c>
    </row>
    <row r="200" spans="12:12" x14ac:dyDescent="0.4">
      <c r="L200" s="736" t="str">
        <f t="array" ref="L200">IF(SUM(ABS(M200:Y200))&gt;0,IF(OR($M$8:$Y$8=M200:Y200),"Hide","Show"),"")</f>
        <v/>
      </c>
    </row>
    <row r="201" spans="12:12" x14ac:dyDescent="0.4">
      <c r="L201" s="736" t="str">
        <f t="array" ref="L201">IF(SUM(ABS(M201:Y201))&gt;0,IF(OR($M$8:$Y$8=M201:Y201),"Hide","Show"),"")</f>
        <v/>
      </c>
    </row>
    <row r="202" spans="12:12" x14ac:dyDescent="0.4">
      <c r="L202" s="736" t="str">
        <f t="array" ref="L202">IF(SUM(ABS(M202:Y202))&gt;0,IF(OR($M$8:$Y$8=M202:Y202),"Hide","Show"),"")</f>
        <v/>
      </c>
    </row>
    <row r="203" spans="12:12" x14ac:dyDescent="0.4">
      <c r="L203" s="736" t="str">
        <f t="array" ref="L203">IF(SUM(ABS(M203:Y203))&gt;0,IF(OR($M$8:$Y$8=M203:Y203),"Hide","Show"),"")</f>
        <v/>
      </c>
    </row>
    <row r="204" spans="12:12" x14ac:dyDescent="0.4">
      <c r="L204" s="736" t="str">
        <f t="array" ref="L204">IF(SUM(ABS(M204:Y204))&gt;0,IF(OR($M$8:$Y$8=M204:Y204),"Hide","Show"),"")</f>
        <v/>
      </c>
    </row>
    <row r="205" spans="12:12" x14ac:dyDescent="0.4">
      <c r="L205" s="736" t="str">
        <f t="array" ref="L205">IF(SUM(ABS(M205:Y205))&gt;0,IF(OR($M$8:$Y$8=M205:Y205),"Hide","Show"),"")</f>
        <v/>
      </c>
    </row>
    <row r="206" spans="12:12" x14ac:dyDescent="0.4">
      <c r="L206" s="736" t="str">
        <f t="array" ref="L206">IF(SUM(ABS(M206:Y206))&gt;0,IF(OR($M$8:$Y$8=M206:Y206),"Hide","Show"),"")</f>
        <v/>
      </c>
    </row>
    <row r="207" spans="12:12" x14ac:dyDescent="0.4">
      <c r="L207" s="736" t="str">
        <f t="array" ref="L207">IF(SUM(ABS(M207:Y207))&gt;0,IF(OR($M$8:$Y$8=M207:Y207),"Hide","Show"),"")</f>
        <v/>
      </c>
    </row>
    <row r="208" spans="12:12" x14ac:dyDescent="0.4">
      <c r="L208" s="736" t="str">
        <f t="array" ref="L208">IF(SUM(ABS(M208:Y208))&gt;0,IF(OR($M$8:$Y$8=M208:Y208),"Hide","Show"),"")</f>
        <v/>
      </c>
    </row>
    <row r="209" spans="12:12" x14ac:dyDescent="0.4">
      <c r="L209" s="736" t="str">
        <f t="array" ref="L209">IF(SUM(ABS(M209:Y209))&gt;0,IF(OR($M$8:$Y$8=M209:Y209),"Hide","Show"),"")</f>
        <v/>
      </c>
    </row>
    <row r="210" spans="12:12" x14ac:dyDescent="0.4">
      <c r="L210" s="736" t="str">
        <f t="array" ref="L210">IF(SUM(ABS(M210:Y210))&gt;0,IF(OR($M$8:$Y$8=M210:Y210),"Hide","Show"),"")</f>
        <v/>
      </c>
    </row>
    <row r="211" spans="12:12" x14ac:dyDescent="0.4">
      <c r="L211" s="736" t="str">
        <f t="array" ref="L211">IF(SUM(ABS(M211:Y211))&gt;0,IF(OR($M$8:$Y$8=M211:Y211),"Hide","Show"),"")</f>
        <v/>
      </c>
    </row>
    <row r="212" spans="12:12" x14ac:dyDescent="0.4">
      <c r="L212" s="736" t="str">
        <f t="array" ref="L212">IF(SUM(ABS(M212:Y212))&gt;0,IF(OR($M$8:$Y$8=M212:Y212),"Hide","Show"),"")</f>
        <v/>
      </c>
    </row>
    <row r="213" spans="12:12" x14ac:dyDescent="0.4">
      <c r="L213" s="736" t="str">
        <f t="array" ref="L213">IF(SUM(ABS(M213:Y213))&gt;0,IF(OR($M$8:$Y$8=M213:Y213),"Hide","Show"),"")</f>
        <v/>
      </c>
    </row>
    <row r="214" spans="12:12" x14ac:dyDescent="0.4">
      <c r="L214" s="736" t="str">
        <f t="array" ref="L214">IF(SUM(ABS(M214:Y214))&gt;0,IF(OR($M$8:$Y$8=M214:Y214),"Hide","Show"),"")</f>
        <v/>
      </c>
    </row>
    <row r="215" spans="12:12" x14ac:dyDescent="0.4">
      <c r="L215" s="736" t="str">
        <f t="array" ref="L215">IF(SUM(ABS(M215:Y215))&gt;0,IF(OR($M$8:$Y$8=M215:Y215),"Hide","Show"),"")</f>
        <v/>
      </c>
    </row>
    <row r="216" spans="12:12" x14ac:dyDescent="0.4">
      <c r="L216" s="736" t="str">
        <f t="array" ref="L216">IF(SUM(ABS(M216:Y216))&gt;0,IF(OR($M$8:$Y$8=M216:Y216),"Hide","Show"),"")</f>
        <v/>
      </c>
    </row>
    <row r="217" spans="12:12" x14ac:dyDescent="0.4">
      <c r="L217" s="736" t="str">
        <f t="array" ref="L217">IF(SUM(ABS(M217:Y217))&gt;0,IF(OR($M$8:$Y$8=M217:Y217),"Hide","Show"),"")</f>
        <v/>
      </c>
    </row>
    <row r="218" spans="12:12" x14ac:dyDescent="0.4">
      <c r="L218" s="736" t="str">
        <f t="array" ref="L218">IF(SUM(ABS(M218:Y218))&gt;0,IF(OR($M$8:$Y$8=M218:Y218),"Hide","Show"),"")</f>
        <v/>
      </c>
    </row>
    <row r="219" spans="12:12" x14ac:dyDescent="0.4">
      <c r="L219" s="736" t="str">
        <f t="array" ref="L219">IF(SUM(ABS(M219:Y219))&gt;0,IF(OR($M$8:$Y$8=M219:Y219),"Hide","Show"),"")</f>
        <v/>
      </c>
    </row>
    <row r="220" spans="12:12" x14ac:dyDescent="0.4">
      <c r="L220" s="736" t="str">
        <f t="array" ref="L220">IF(SUM(ABS(M220:Y220))&gt;0,IF(OR($M$8:$Y$8=M220:Y220),"Hide","Show"),"")</f>
        <v/>
      </c>
    </row>
    <row r="221" spans="12:12" x14ac:dyDescent="0.4">
      <c r="L221" s="736" t="str">
        <f t="array" ref="L221">IF(SUM(ABS(M221:Y221))&gt;0,IF(OR($M$8:$Y$8=M221:Y221),"Hide","Show"),"")</f>
        <v/>
      </c>
    </row>
    <row r="222" spans="12:12" x14ac:dyDescent="0.4">
      <c r="L222" s="736" t="str">
        <f t="array" ref="L222">IF(SUM(ABS(M222:Y222))&gt;0,IF(OR($M$8:$Y$8=M222:Y222),"Hide","Show"),"")</f>
        <v/>
      </c>
    </row>
    <row r="223" spans="12:12" x14ac:dyDescent="0.4">
      <c r="L223" s="736" t="str">
        <f t="array" ref="L223">IF(SUM(ABS(M223:Y223))&gt;0,IF(OR($M$8:$Y$8=M223:Y223),"Hide","Show"),"")</f>
        <v/>
      </c>
    </row>
    <row r="224" spans="12:12" x14ac:dyDescent="0.4">
      <c r="L224" s="736" t="str">
        <f t="array" ref="L224">IF(SUM(ABS(M224:Y224))&gt;0,IF(OR($M$8:$Y$8=M224:Y224),"Hide","Show"),"")</f>
        <v/>
      </c>
    </row>
    <row r="225" spans="12:12" x14ac:dyDescent="0.4">
      <c r="L225" s="736" t="str">
        <f t="array" ref="L225">IF(SUM(ABS(M225:Y225))&gt;0,IF(OR($M$8:$Y$8=M225:Y225),"Hide","Show"),"")</f>
        <v/>
      </c>
    </row>
    <row r="226" spans="12:12" x14ac:dyDescent="0.4">
      <c r="L226" s="736" t="str">
        <f t="array" ref="L226">IF(SUM(ABS(M226:Y226))&gt;0,IF(OR($M$8:$Y$8=M226:Y226),"Hide","Show"),"")</f>
        <v/>
      </c>
    </row>
    <row r="227" spans="12:12" x14ac:dyDescent="0.4">
      <c r="L227" s="736" t="str">
        <f t="array" ref="L227">IF(SUM(ABS(M227:Y227))&gt;0,IF(OR($M$8:$Y$8=M227:Y227),"Hide","Show"),"")</f>
        <v/>
      </c>
    </row>
    <row r="228" spans="12:12" x14ac:dyDescent="0.4">
      <c r="L228" s="736" t="str">
        <f t="array" ref="L228">IF(SUM(ABS(M228:Y228))&gt;0,IF(OR($M$8:$Y$8=M228:Y228),"Hide","Show"),"")</f>
        <v/>
      </c>
    </row>
    <row r="229" spans="12:12" x14ac:dyDescent="0.4">
      <c r="L229" s="736" t="str">
        <f t="array" ref="L229">IF(SUM(ABS(M229:Y229))&gt;0,IF(OR($M$8:$Y$8=M229:Y229),"Hide","Show"),"")</f>
        <v/>
      </c>
    </row>
    <row r="230" spans="12:12" x14ac:dyDescent="0.4">
      <c r="L230" s="736" t="str">
        <f t="array" ref="L230">IF(SUM(ABS(M230:Y230))&gt;0,IF(OR($M$8:$Y$8=M230:Y230),"Hide","Show"),"")</f>
        <v/>
      </c>
    </row>
    <row r="231" spans="12:12" x14ac:dyDescent="0.4">
      <c r="L231" s="736" t="str">
        <f t="array" ref="L231">IF(SUM(ABS(M231:Y231))&gt;0,IF(OR($M$8:$Y$8=M231:Y231),"Hide","Show"),"")</f>
        <v/>
      </c>
    </row>
    <row r="232" spans="12:12" x14ac:dyDescent="0.4">
      <c r="L232" s="736" t="str">
        <f t="array" ref="L232">IF(SUM(ABS(M232:Y232))&gt;0,IF(OR($M$8:$Y$8=M232:Y232),"Hide","Show"),"")</f>
        <v/>
      </c>
    </row>
    <row r="233" spans="12:12" x14ac:dyDescent="0.4">
      <c r="L233" s="736" t="str">
        <f t="array" ref="L233">IF(SUM(ABS(M233:Y233))&gt;0,IF(OR($M$8:$Y$8=M233:Y233),"Hide","Show"),"")</f>
        <v/>
      </c>
    </row>
    <row r="234" spans="12:12" x14ac:dyDescent="0.4">
      <c r="L234" s="736" t="str">
        <f t="array" ref="L234">IF(SUM(ABS(M234:Y234))&gt;0,IF(OR($M$8:$Y$8=M234:Y234),"Hide","Show"),"")</f>
        <v/>
      </c>
    </row>
    <row r="235" spans="12:12" x14ac:dyDescent="0.4">
      <c r="L235" s="736" t="str">
        <f t="array" ref="L235">IF(SUM(ABS(M235:Y235))&gt;0,IF(OR($M$8:$Y$8=M235:Y235),"Hide","Show"),"")</f>
        <v/>
      </c>
    </row>
    <row r="236" spans="12:12" x14ac:dyDescent="0.4">
      <c r="L236" s="736" t="str">
        <f t="array" ref="L236">IF(SUM(ABS(M236:Y236))&gt;0,IF(OR($M$8:$Y$8=M236:Y236),"Hide","Show"),"")</f>
        <v/>
      </c>
    </row>
    <row r="237" spans="12:12" x14ac:dyDescent="0.4">
      <c r="L237" s="736" t="str">
        <f t="array" ref="L237">IF(SUM(ABS(M237:Y237))&gt;0,IF(OR($M$8:$Y$8=M237:Y237),"Hide","Show"),"")</f>
        <v/>
      </c>
    </row>
    <row r="238" spans="12:12" x14ac:dyDescent="0.4">
      <c r="L238" s="736" t="str">
        <f t="array" ref="L238">IF(SUM(ABS(M238:Y238))&gt;0,IF(OR($M$8:$Y$8=M238:Y238),"Hide","Show"),"")</f>
        <v/>
      </c>
    </row>
    <row r="239" spans="12:12" x14ac:dyDescent="0.4">
      <c r="L239" s="736" t="str">
        <f t="array" ref="L239">IF(SUM(ABS(M239:Y239))&gt;0,IF(OR($M$8:$Y$8=M239:Y239),"Hide","Show"),"")</f>
        <v/>
      </c>
    </row>
    <row r="240" spans="12:12" x14ac:dyDescent="0.4">
      <c r="L240" s="736" t="str">
        <f t="array" ref="L240">IF(SUM(ABS(M240:Y240))&gt;0,IF(OR($M$8:$Y$8=M240:Y240),"Hide","Show"),"")</f>
        <v/>
      </c>
    </row>
    <row r="241" spans="12:12" x14ac:dyDescent="0.4">
      <c r="L241" s="736" t="str">
        <f t="array" ref="L241">IF(SUM(ABS(M241:Y241))&gt;0,IF(OR($M$8:$Y$8=M241:Y241),"Hide","Show"),"")</f>
        <v/>
      </c>
    </row>
    <row r="242" spans="12:12" x14ac:dyDescent="0.4">
      <c r="L242" s="736" t="str">
        <f t="array" ref="L242">IF(SUM(ABS(M242:Y242))&gt;0,IF(OR($M$8:$Y$8=M242:Y242),"Hide","Show"),"")</f>
        <v/>
      </c>
    </row>
    <row r="243" spans="12:12" x14ac:dyDescent="0.4">
      <c r="L243" s="736" t="str">
        <f t="array" ref="L243">IF(SUM(ABS(M243:Y243))&gt;0,IF(OR($M$8:$Y$8=M243:Y243),"Hide","Show"),"")</f>
        <v/>
      </c>
    </row>
    <row r="244" spans="12:12" x14ac:dyDescent="0.4">
      <c r="L244" s="736" t="str">
        <f t="array" ref="L244">IF(SUM(ABS(M244:Y244))&gt;0,IF(OR($M$8:$Y$8=M244:Y244),"Hide","Show"),"")</f>
        <v/>
      </c>
    </row>
    <row r="245" spans="12:12" x14ac:dyDescent="0.4">
      <c r="L245" s="736" t="str">
        <f t="array" ref="L245">IF(SUM(ABS(M245:Y245))&gt;0,IF(OR($M$8:$Y$8=M245:Y245),"Hide","Show"),"")</f>
        <v/>
      </c>
    </row>
    <row r="246" spans="12:12" x14ac:dyDescent="0.4">
      <c r="L246" s="736" t="str">
        <f t="array" ref="L246">IF(SUM(ABS(M246:Y246))&gt;0,IF(OR($M$8:$Y$8=M246:Y246),"Hide","Show"),"")</f>
        <v/>
      </c>
    </row>
    <row r="247" spans="12:12" x14ac:dyDescent="0.4">
      <c r="L247" s="736" t="str">
        <f t="array" ref="L247">IF(SUM(ABS(M247:Y247))&gt;0,IF(OR($M$8:$Y$8=M247:Y247),"Hide","Show"),"")</f>
        <v/>
      </c>
    </row>
    <row r="248" spans="12:12" x14ac:dyDescent="0.4">
      <c r="L248" s="736" t="str">
        <f t="array" ref="L248">IF(SUM(ABS(M248:Y248))&gt;0,IF(OR($M$8:$Y$8=M248:Y248),"Hide","Show"),"")</f>
        <v/>
      </c>
    </row>
    <row r="249" spans="12:12" x14ac:dyDescent="0.4">
      <c r="L249" s="736" t="str">
        <f t="array" ref="L249">IF(SUM(ABS(M249:Y249))&gt;0,IF(OR($M$8:$Y$8=M249:Y249),"Hide","Show"),"")</f>
        <v/>
      </c>
    </row>
    <row r="250" spans="12:12" x14ac:dyDescent="0.4">
      <c r="L250" s="736" t="str">
        <f t="array" ref="L250">IF(SUM(ABS(M250:Y250))&gt;0,IF(OR($M$8:$Y$8=M250:Y250),"Hide","Show"),"")</f>
        <v/>
      </c>
    </row>
    <row r="251" spans="12:12" x14ac:dyDescent="0.4">
      <c r="L251" s="736" t="str">
        <f t="array" ref="L251">IF(SUM(ABS(M251:Y251))&gt;0,IF(OR($M$8:$Y$8=M251:Y251),"Hide","Show"),"")</f>
        <v/>
      </c>
    </row>
    <row r="252" spans="12:12" x14ac:dyDescent="0.4">
      <c r="L252" s="736" t="str">
        <f t="array" ref="L252">IF(SUM(ABS(M252:Y252))&gt;0,IF(OR($M$8:$Y$8=M252:Y252),"Hide","Show"),"")</f>
        <v/>
      </c>
    </row>
    <row r="253" spans="12:12" x14ac:dyDescent="0.4">
      <c r="L253" s="736" t="str">
        <f t="array" ref="L253">IF(SUM(ABS(M253:Y253))&gt;0,IF(OR($M$8:$Y$8=M253:Y253),"Hide","Show"),"")</f>
        <v/>
      </c>
    </row>
    <row r="254" spans="12:12" x14ac:dyDescent="0.4">
      <c r="L254" s="736" t="str">
        <f t="array" ref="L254">IF(SUM(ABS(M254:Y254))&gt;0,IF(OR($M$8:$Y$8=M254:Y254),"Hide","Show"),"")</f>
        <v/>
      </c>
    </row>
    <row r="255" spans="12:12" x14ac:dyDescent="0.4">
      <c r="L255" s="736" t="str">
        <f t="array" ref="L255">IF(SUM(ABS(M255:Y255))&gt;0,IF(OR($M$8:$Y$8=M255:Y255),"Hide","Show"),"")</f>
        <v/>
      </c>
    </row>
    <row r="256" spans="12:12" x14ac:dyDescent="0.4">
      <c r="L256" s="736" t="str">
        <f t="array" ref="L256">IF(SUM(ABS(M256:Y256))&gt;0,IF(OR($M$8:$Y$8=M256:Y256),"Hide","Show"),"")</f>
        <v/>
      </c>
    </row>
    <row r="257" spans="12:12" x14ac:dyDescent="0.4">
      <c r="L257" s="736" t="str">
        <f t="array" ref="L257">IF(SUM(ABS(M257:Y257))&gt;0,IF(OR($M$8:$Y$8=M257:Y257),"Hide","Show"),"")</f>
        <v/>
      </c>
    </row>
    <row r="258" spans="12:12" x14ac:dyDescent="0.4">
      <c r="L258" s="736" t="str">
        <f t="array" ref="L258">IF(SUM(ABS(M258:Y258))&gt;0,IF(OR($M$8:$Y$8=M258:Y258),"Hide","Show"),"")</f>
        <v/>
      </c>
    </row>
    <row r="259" spans="12:12" x14ac:dyDescent="0.4">
      <c r="L259" s="736" t="str">
        <f t="array" ref="L259">IF(SUM(ABS(M259:Y259))&gt;0,IF(OR($M$8:$Y$8=M259:Y259),"Hide","Show"),"")</f>
        <v/>
      </c>
    </row>
    <row r="260" spans="12:12" x14ac:dyDescent="0.4">
      <c r="L260" s="736" t="str">
        <f t="array" ref="L260">IF(SUM(ABS(M260:Y260))&gt;0,IF(OR($M$8:$Y$8=M260:Y260),"Hide","Show"),"")</f>
        <v/>
      </c>
    </row>
    <row r="261" spans="12:12" x14ac:dyDescent="0.4">
      <c r="L261" s="736" t="str">
        <f t="array" ref="L261">IF(SUM(ABS(M261:Y261))&gt;0,IF(OR($M$8:$Y$8=M261:Y261),"Hide","Show"),"")</f>
        <v/>
      </c>
    </row>
    <row r="262" spans="12:12" x14ac:dyDescent="0.4">
      <c r="L262" s="736" t="str">
        <f t="array" ref="L262">IF(SUM(ABS(M262:Y262))&gt;0,IF(OR($M$8:$Y$8=M262:Y262),"Hide","Show"),"")</f>
        <v/>
      </c>
    </row>
    <row r="263" spans="12:12" x14ac:dyDescent="0.4">
      <c r="L263" s="736" t="str">
        <f t="array" ref="L263">IF(SUM(ABS(M263:Y263))&gt;0,IF(OR($M$8:$Y$8=M263:Y263),"Hide","Show"),"")</f>
        <v/>
      </c>
    </row>
    <row r="264" spans="12:12" x14ac:dyDescent="0.4">
      <c r="L264" s="736" t="str">
        <f t="array" ref="L264">IF(SUM(ABS(M264:Y264))&gt;0,IF(OR($M$8:$Y$8=M264:Y264),"Hide","Show"),"")</f>
        <v/>
      </c>
    </row>
    <row r="265" spans="12:12" x14ac:dyDescent="0.4">
      <c r="L265" s="736" t="str">
        <f t="array" ref="L265">IF(SUM(ABS(M265:Y265))&gt;0,IF(OR($M$8:$Y$8=M265:Y265),"Hide","Show"),"")</f>
        <v/>
      </c>
    </row>
    <row r="266" spans="12:12" x14ac:dyDescent="0.4">
      <c r="L266" s="736" t="str">
        <f t="array" ref="L266">IF(SUM(ABS(M266:Y266))&gt;0,IF(OR($M$8:$Y$8=M266:Y266),"Hide","Show"),"")</f>
        <v/>
      </c>
    </row>
    <row r="267" spans="12:12" x14ac:dyDescent="0.4">
      <c r="L267" s="736" t="str">
        <f t="array" ref="L267">IF(SUM(ABS(M267:Y267))&gt;0,IF(OR($M$8:$Y$8=M267:Y267),"Hide","Show"),"")</f>
        <v/>
      </c>
    </row>
    <row r="268" spans="12:12" x14ac:dyDescent="0.4">
      <c r="L268" s="736" t="str">
        <f t="array" ref="L268">IF(SUM(ABS(M268:Y268))&gt;0,IF(OR($M$8:$Y$8=M268:Y268),"Hide","Show"),"")</f>
        <v/>
      </c>
    </row>
    <row r="269" spans="12:12" x14ac:dyDescent="0.4">
      <c r="L269" s="736" t="str">
        <f t="array" ref="L269">IF(SUM(ABS(M269:Y269))&gt;0,IF(OR($M$8:$Y$8=M269:Y269),"Hide","Show"),"")</f>
        <v/>
      </c>
    </row>
    <row r="270" spans="12:12" x14ac:dyDescent="0.4">
      <c r="L270" s="736" t="str">
        <f t="array" ref="L270">IF(SUM(ABS(M270:Y270))&gt;0,IF(OR($M$8:$Y$8=M270:Y270),"Hide","Show"),"")</f>
        <v/>
      </c>
    </row>
    <row r="271" spans="12:12" x14ac:dyDescent="0.4">
      <c r="L271" s="736" t="str">
        <f t="array" ref="L271">IF(SUM(ABS(M271:Y271))&gt;0,IF(OR($M$8:$Y$8=M271:Y271),"Hide","Show"),"")</f>
        <v/>
      </c>
    </row>
    <row r="272" spans="12:12" x14ac:dyDescent="0.4">
      <c r="L272" s="736" t="str">
        <f t="array" ref="L272">IF(SUM(ABS(M272:Y272))&gt;0,IF(OR($M$8:$Y$8=M272:Y272),"Hide","Show"),"")</f>
        <v/>
      </c>
    </row>
    <row r="273" spans="12:12" x14ac:dyDescent="0.4">
      <c r="L273" s="736" t="str">
        <f t="array" ref="L273">IF(SUM(ABS(M273:Y273))&gt;0,IF(OR($M$8:$Y$8=M273:Y273),"Hide","Show"),"")</f>
        <v/>
      </c>
    </row>
    <row r="274" spans="12:12" x14ac:dyDescent="0.4">
      <c r="L274" s="736" t="str">
        <f t="array" ref="L274">IF(SUM(ABS(M274:Y274))&gt;0,IF(OR($M$8:$Y$8=M274:Y274),"Hide","Show"),"")</f>
        <v/>
      </c>
    </row>
    <row r="275" spans="12:12" x14ac:dyDescent="0.4">
      <c r="L275" s="736" t="str">
        <f t="array" ref="L275">IF(SUM(ABS(M275:Y275))&gt;0,IF(OR($M$8:$Y$8=M275:Y275),"Hide","Show"),"")</f>
        <v/>
      </c>
    </row>
    <row r="276" spans="12:12" x14ac:dyDescent="0.4">
      <c r="L276" s="736" t="str">
        <f t="array" ref="L276">IF(SUM(ABS(M276:Y276))&gt;0,IF(OR($M$8:$Y$8=M276:Y276),"Hide","Show"),"")</f>
        <v/>
      </c>
    </row>
    <row r="277" spans="12:12" x14ac:dyDescent="0.4">
      <c r="L277" s="736" t="str">
        <f t="array" ref="L277">IF(SUM(ABS(M277:Y277))&gt;0,IF(OR($M$8:$Y$8=M277:Y277),"Hide","Show"),"")</f>
        <v/>
      </c>
    </row>
    <row r="278" spans="12:12" x14ac:dyDescent="0.4">
      <c r="L278" s="736" t="str">
        <f t="array" ref="L278">IF(SUM(ABS(M278:Y278))&gt;0,IF(OR($M$8:$Y$8=M278:Y278),"Hide","Show"),"")</f>
        <v/>
      </c>
    </row>
    <row r="279" spans="12:12" x14ac:dyDescent="0.4">
      <c r="L279" s="736" t="str">
        <f t="array" ref="L279">IF(SUM(ABS(M279:Y279))&gt;0,IF(OR($M$8:$Y$8=M279:Y279),"Hide","Show"),"")</f>
        <v/>
      </c>
    </row>
    <row r="280" spans="12:12" x14ac:dyDescent="0.4">
      <c r="L280" s="736" t="str">
        <f t="array" ref="L280">IF(SUM(ABS(M280:Y280))&gt;0,IF(OR($M$8:$Y$8=M280:Y280),"Hide","Show"),"")</f>
        <v/>
      </c>
    </row>
    <row r="281" spans="12:12" x14ac:dyDescent="0.4">
      <c r="L281" s="736" t="str">
        <f t="array" ref="L281">IF(SUM(ABS(M281:Y281))&gt;0,IF(OR($M$8:$Y$8=M281:Y281),"Hide","Show"),"")</f>
        <v/>
      </c>
    </row>
    <row r="282" spans="12:12" x14ac:dyDescent="0.4">
      <c r="L282" s="736" t="str">
        <f t="array" ref="L282">IF(SUM(ABS(M282:Y282))&gt;0,IF(OR($M$8:$Y$8=M282:Y282),"Hide","Show"),"")</f>
        <v/>
      </c>
    </row>
    <row r="283" spans="12:12" x14ac:dyDescent="0.4">
      <c r="L283" s="736" t="str">
        <f t="array" ref="L283">IF(SUM(ABS(M283:Y283))&gt;0,IF(OR($M$8:$Y$8=M283:Y283),"Hide","Show"),"")</f>
        <v/>
      </c>
    </row>
    <row r="284" spans="12:12" x14ac:dyDescent="0.4">
      <c r="L284" s="736" t="str">
        <f t="array" ref="L284">IF(SUM(ABS(M284:Y284))&gt;0,IF(OR($M$8:$Y$8=M284:Y284),"Hide","Show"),"")</f>
        <v/>
      </c>
    </row>
    <row r="285" spans="12:12" x14ac:dyDescent="0.4">
      <c r="L285" s="736" t="str">
        <f t="array" ref="L285">IF(SUM(ABS(M285:Y285))&gt;0,IF(OR($M$8:$Y$8=M285:Y285),"Hide","Show"),"")</f>
        <v/>
      </c>
    </row>
    <row r="286" spans="12:12" x14ac:dyDescent="0.4">
      <c r="L286" s="736" t="str">
        <f t="array" ref="L286">IF(SUM(ABS(M286:Y286))&gt;0,IF(OR($M$8:$Y$8=M286:Y286),"Hide","Show"),"")</f>
        <v/>
      </c>
    </row>
    <row r="287" spans="12:12" x14ac:dyDescent="0.4">
      <c r="L287" s="736" t="str">
        <f t="array" ref="L287">IF(SUM(ABS(M287:Y287))&gt;0,IF(OR($M$8:$Y$8=M287:Y287),"Hide","Show"),"")</f>
        <v/>
      </c>
    </row>
    <row r="288" spans="12:12" x14ac:dyDescent="0.4">
      <c r="L288" s="736" t="str">
        <f t="array" ref="L288">IF(SUM(ABS(M288:Y288))&gt;0,IF(OR($M$8:$Y$8=M288:Y288),"Hide","Show"),"")</f>
        <v/>
      </c>
    </row>
    <row r="289" spans="12:12" x14ac:dyDescent="0.4">
      <c r="L289" s="736" t="str">
        <f t="array" ref="L289">IF(SUM(ABS(M289:Y289))&gt;0,IF(OR($M$8:$Y$8=M289:Y289),"Hide","Show"),"")</f>
        <v/>
      </c>
    </row>
    <row r="290" spans="12:12" x14ac:dyDescent="0.4">
      <c r="L290" s="736" t="str">
        <f t="array" ref="L290">IF(SUM(ABS(M290:Y290))&gt;0,IF(OR($M$8:$Y$8=M290:Y290),"Hide","Show"),"")</f>
        <v/>
      </c>
    </row>
    <row r="291" spans="12:12" x14ac:dyDescent="0.4">
      <c r="L291" s="736" t="str">
        <f t="array" ref="L291">IF(SUM(ABS(M291:Y291))&gt;0,IF(OR($M$8:$Y$8=M291:Y291),"Hide","Show"),"")</f>
        <v/>
      </c>
    </row>
    <row r="292" spans="12:12" x14ac:dyDescent="0.4">
      <c r="L292" s="736" t="str">
        <f t="array" ref="L292">IF(SUM(ABS(M292:Y292))&gt;0,IF(OR($M$8:$Y$8=M292:Y292),"Hide","Show"),"")</f>
        <v/>
      </c>
    </row>
    <row r="293" spans="12:12" x14ac:dyDescent="0.4">
      <c r="L293" s="736" t="str">
        <f t="array" ref="L293">IF(SUM(ABS(M293:Y293))&gt;0,IF(OR($M$8:$Y$8=M293:Y293),"Hide","Show"),"")</f>
        <v/>
      </c>
    </row>
    <row r="294" spans="12:12" x14ac:dyDescent="0.4">
      <c r="L294" s="736" t="str">
        <f t="array" ref="L294">IF(SUM(ABS(M294:Y294))&gt;0,IF(OR($M$8:$Y$8=M294:Y294),"Hide","Show"),"")</f>
        <v/>
      </c>
    </row>
    <row r="295" spans="12:12" x14ac:dyDescent="0.4">
      <c r="L295" s="736" t="str">
        <f t="array" ref="L295">IF(SUM(ABS(M295:Y295))&gt;0,IF(OR($M$8:$Y$8=M295:Y295),"Hide","Show"),"")</f>
        <v/>
      </c>
    </row>
    <row r="296" spans="12:12" x14ac:dyDescent="0.4">
      <c r="L296" s="736" t="str">
        <f t="array" ref="L296">IF(SUM(ABS(M296:Y296))&gt;0,IF(OR($M$8:$Y$8=M296:Y296),"Hide","Show"),"")</f>
        <v/>
      </c>
    </row>
    <row r="297" spans="12:12" x14ac:dyDescent="0.4">
      <c r="L297" s="736" t="str">
        <f t="array" ref="L297">IF(SUM(ABS(M297:Y297))&gt;0,IF(OR($M$8:$Y$8=M297:Y297),"Hide","Show"),"")</f>
        <v/>
      </c>
    </row>
    <row r="298" spans="12:12" x14ac:dyDescent="0.4">
      <c r="L298" s="736" t="str">
        <f t="array" ref="L298">IF(SUM(ABS(M298:Y298))&gt;0,IF(OR($M$8:$Y$8=M298:Y298),"Hide","Show"),"")</f>
        <v/>
      </c>
    </row>
    <row r="299" spans="12:12" x14ac:dyDescent="0.4">
      <c r="L299" s="736" t="str">
        <f t="array" ref="L299">IF(SUM(ABS(M299:Y299))&gt;0,IF(OR($M$8:$Y$8=M299:Y299),"Hide","Show"),"")</f>
        <v/>
      </c>
    </row>
    <row r="300" spans="12:12" x14ac:dyDescent="0.4">
      <c r="L300" s="736" t="str">
        <f t="array" ref="L300">IF(SUM(ABS(M300:Y300))&gt;0,IF(OR($M$8:$Y$8=M300:Y300),"Hide","Show"),"")</f>
        <v/>
      </c>
    </row>
    <row r="301" spans="12:12" x14ac:dyDescent="0.4">
      <c r="L301" s="736" t="str">
        <f t="array" ref="L301">IF(SUM(ABS(M301:Y301))&gt;0,IF(OR($M$8:$Y$8=M301:Y301),"Hide","Show"),"")</f>
        <v/>
      </c>
    </row>
    <row r="302" spans="12:12" x14ac:dyDescent="0.4">
      <c r="L302" s="736" t="str">
        <f t="array" ref="L302">IF(SUM(ABS(M302:Y302))&gt;0,IF(OR($M$8:$Y$8=M302:Y302),"Hide","Show"),"")</f>
        <v/>
      </c>
    </row>
    <row r="303" spans="12:12" x14ac:dyDescent="0.4">
      <c r="L303" s="736" t="str">
        <f t="array" ref="L303">IF(SUM(ABS(M303:Y303))&gt;0,IF(OR($M$8:$Y$8=M303:Y303),"Hide","Show"),"")</f>
        <v/>
      </c>
    </row>
    <row r="304" spans="12:12" x14ac:dyDescent="0.4">
      <c r="L304" s="736" t="str">
        <f t="array" ref="L304">IF(SUM(ABS(M304:Y304))&gt;0,IF(OR($M$8:$Y$8=M304:Y304),"Hide","Show"),"")</f>
        <v/>
      </c>
    </row>
    <row r="305" spans="12:12" x14ac:dyDescent="0.4">
      <c r="L305" s="736" t="str">
        <f t="array" ref="L305">IF(SUM(ABS(M305:Y305))&gt;0,IF(OR($M$8:$Y$8=M305:Y305),"Hide","Show"),"")</f>
        <v/>
      </c>
    </row>
    <row r="306" spans="12:12" x14ac:dyDescent="0.4">
      <c r="L306" s="736" t="str">
        <f t="array" ref="L306">IF(SUM(ABS(M306:Y306))&gt;0,IF(OR($M$8:$Y$8=M306:Y306),"Hide","Show"),"")</f>
        <v/>
      </c>
    </row>
    <row r="307" spans="12:12" x14ac:dyDescent="0.4">
      <c r="L307" s="736" t="str">
        <f t="array" ref="L307">IF(SUM(ABS(M307:Y307))&gt;0,IF(OR($M$8:$Y$8=M307:Y307),"Hide","Show"),"")</f>
        <v/>
      </c>
    </row>
    <row r="308" spans="12:12" x14ac:dyDescent="0.4">
      <c r="L308" s="736" t="str">
        <f t="array" ref="L308">IF(SUM(ABS(M308:Y308))&gt;0,IF(OR($M$8:$Y$8=M308:Y308),"Hide","Show"),"")</f>
        <v/>
      </c>
    </row>
    <row r="309" spans="12:12" x14ac:dyDescent="0.4">
      <c r="L309" s="736" t="str">
        <f t="array" ref="L309">IF(SUM(ABS(M309:Y309))&gt;0,IF(OR($M$8:$Y$8=M309:Y309),"Hide","Show"),"")</f>
        <v/>
      </c>
    </row>
    <row r="310" spans="12:12" x14ac:dyDescent="0.4">
      <c r="L310" s="736" t="str">
        <f t="array" ref="L310">IF(SUM(ABS(M310:Y310))&gt;0,IF(OR($M$8:$Y$8=M310:Y310),"Hide","Show"),"")</f>
        <v/>
      </c>
    </row>
    <row r="311" spans="12:12" x14ac:dyDescent="0.4">
      <c r="L311" s="736" t="str">
        <f t="array" ref="L311">IF(SUM(ABS(M311:Y311))&gt;0,IF(OR($M$8:$Y$8=M311:Y311),"Hide","Show"),"")</f>
        <v/>
      </c>
    </row>
  </sheetData>
  <sheetProtection password="C1BE" sheet="1" objects="1" scenarios="1" selectLockedCells="1"/>
  <customSheetViews>
    <customSheetView guid="{2A4C6EB9-430A-44F2-86C8-15B50360FC3B}" scale="70" showGridLines="0">
      <selection activeCell="F2" sqref="F2"/>
      <pageMargins left="0.7" right="0.7" top="0.75" bottom="0.75" header="0.3" footer="0.3"/>
      <pageSetup orientation="portrait" horizontalDpi="200" verticalDpi="200" r:id="rId1"/>
    </customSheetView>
    <customSheetView guid="{B3BD5AF3-9A64-4EA7-AE1F-3CC326849B8F}" scale="70" showGridLines="0">
      <selection activeCell="C20" sqref="C20"/>
      <pageMargins left="0.7" right="0.7" top="0.75" bottom="0.75" header="0.3" footer="0.3"/>
      <pageSetup orientation="portrait" horizontalDpi="200" verticalDpi="200" r:id="rId2"/>
    </customSheetView>
  </customSheetViews>
  <mergeCells count="20">
    <mergeCell ref="D62:F62"/>
    <mergeCell ref="D53:F53"/>
    <mergeCell ref="D38:F38"/>
    <mergeCell ref="D29:F29"/>
    <mergeCell ref="D17:F17"/>
    <mergeCell ref="C52:F52"/>
    <mergeCell ref="C61:F61"/>
    <mergeCell ref="B2:C2"/>
    <mergeCell ref="C16:F16"/>
    <mergeCell ref="C28:F28"/>
    <mergeCell ref="C37:F37"/>
    <mergeCell ref="E2:F2"/>
    <mergeCell ref="D24:F24"/>
    <mergeCell ref="D25:F25"/>
    <mergeCell ref="D26:F26"/>
    <mergeCell ref="D76:F76"/>
    <mergeCell ref="D77:F77"/>
    <mergeCell ref="D74:F74"/>
    <mergeCell ref="D75:F75"/>
    <mergeCell ref="C73:F73"/>
  </mergeCells>
  <phoneticPr fontId="27" type="noConversion"/>
  <conditionalFormatting sqref="D40:F50 D55:F59 D64:F71 D31:F35 D25:D26 D19:F23 D13 D75:D77">
    <cfRule type="expression" dxfId="49" priority="6" stopIfTrue="1">
      <formula>OR($I$5 = "Central Air Conditioner", $I$6 &lt;&gt; "Variable-Speed")</formula>
    </cfRule>
  </conditionalFormatting>
  <conditionalFormatting sqref="D14">
    <cfRule type="expression" dxfId="48" priority="2" stopIfTrue="1">
      <formula>$F$5="-"</formula>
    </cfRule>
  </conditionalFormatting>
  <conditionalFormatting sqref="C23:F23">
    <cfRule type="expression" dxfId="47" priority="1">
      <formula>OR($I$6="Single-Speed",$I$6="Two-Speed")</formula>
    </cfRule>
  </conditionalFormatting>
  <dataValidations count="2">
    <dataValidation type="list" showInputMessage="1" showErrorMessage="1" sqref="D13" xr:uid="{00000000-0002-0000-1300-000000000000}">
      <formula1>Durations</formula1>
    </dataValidation>
    <dataValidation showInputMessage="1" showErrorMessage="1" sqref="D14" xr:uid="{00000000-0002-0000-1300-000001000000}"/>
  </dataValidations>
  <hyperlinks>
    <hyperlink ref="E2" location="Instructions!A1" display="Back to Instructions" xr:uid="{00000000-0004-0000-1300-000000000000}"/>
    <hyperlink ref="E2:F2" location="Instructions!A1" display="Back to Instructions tab" xr:uid="{00000000-0004-0000-1300-000001000000}"/>
  </hyperlinks>
  <pageMargins left="0.7" right="0.7" top="0.75" bottom="0.75" header="0.3" footer="0.3"/>
  <pageSetup orientation="portrait" horizontalDpi="200" verticalDpi="200"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3">
    <tabColor rgb="FF0070C0"/>
  </sheetPr>
  <dimension ref="A1:L313"/>
  <sheetViews>
    <sheetView workbookViewId="0">
      <selection activeCell="E2" sqref="E2:F2"/>
    </sheetView>
  </sheetViews>
  <sheetFormatPr defaultColWidth="9.08984375" defaultRowHeight="15.5" x14ac:dyDescent="0.4"/>
  <cols>
    <col min="1" max="1" width="2.6328125" style="6" customWidth="1"/>
    <col min="2" max="2" width="31.36328125" style="6" customWidth="1"/>
    <col min="3" max="3" width="71.54296875" style="6" customWidth="1"/>
    <col min="4" max="6" width="15.6328125" style="6" customWidth="1"/>
    <col min="7" max="7" width="2.6328125" style="6" customWidth="1"/>
    <col min="8" max="8" width="23.36328125" style="6" customWidth="1"/>
    <col min="9" max="9" width="25.6328125" style="6" customWidth="1"/>
    <col min="10" max="10" width="4.6328125" style="94" customWidth="1"/>
    <col min="11" max="11" width="5.54296875" style="6" customWidth="1"/>
    <col min="12" max="16384" width="9.08984375" style="6"/>
  </cols>
  <sheetData>
    <row r="1" spans="2:12" ht="16" thickBot="1" x14ac:dyDescent="0.45">
      <c r="J1" s="107"/>
      <c r="K1" s="18"/>
    </row>
    <row r="2" spans="2:12" s="1" customFormat="1" ht="16" thickBot="1" x14ac:dyDescent="0.45">
      <c r="B2" s="990" t="s">
        <v>441</v>
      </c>
      <c r="C2" s="991"/>
      <c r="E2" s="1230" t="s">
        <v>427</v>
      </c>
      <c r="F2" s="1230"/>
      <c r="J2" s="108"/>
      <c r="K2" s="109"/>
    </row>
    <row r="3" spans="2:12" s="1" customFormat="1" ht="16" thickBot="1" x14ac:dyDescent="0.45">
      <c r="B3" s="240" t="s">
        <v>442</v>
      </c>
      <c r="C3" s="241" t="str">
        <f>'Version Control'!C3</f>
        <v xml:space="preserve">Residential Central Air Conditioners and Heat Pumps_M1  </v>
      </c>
      <c r="J3" s="108"/>
      <c r="K3" s="109"/>
    </row>
    <row r="4" spans="2:12" s="1" customFormat="1" ht="16" thickBot="1" x14ac:dyDescent="0.45">
      <c r="B4" s="242" t="s">
        <v>132</v>
      </c>
      <c r="C4" s="243" t="str">
        <f>'Version Control'!C4</f>
        <v>v1.1</v>
      </c>
      <c r="E4" s="743" t="s">
        <v>706</v>
      </c>
      <c r="F4" s="744"/>
      <c r="H4" s="743" t="s">
        <v>280</v>
      </c>
      <c r="I4" s="744"/>
      <c r="J4" s="108"/>
      <c r="K4" s="109"/>
    </row>
    <row r="5" spans="2:12" s="1" customFormat="1" x14ac:dyDescent="0.4">
      <c r="B5" s="242" t="s">
        <v>369</v>
      </c>
      <c r="C5" s="244">
        <f>'Version Control'!C5</f>
        <v>43668</v>
      </c>
      <c r="E5" s="747" t="s">
        <v>671</v>
      </c>
      <c r="F5" s="842" t="e">
        <f ca="1">IF(Product_Type_Input=INDEX(Product_Types,1),"-",INDEX(TestMatrix_Data,MATCH($C$6&amp;$E5,TestMatrix_Rows,0),MATCH($I$6&amp;$I$7&amp;$I$8,TestMatrix_Columns,0)))</f>
        <v>#N/A</v>
      </c>
      <c r="H5" s="747" t="s">
        <v>149</v>
      </c>
      <c r="I5" s="754">
        <f>'General Info and Test Results'!C25</f>
        <v>0</v>
      </c>
      <c r="J5" s="108"/>
      <c r="K5" s="109"/>
    </row>
    <row r="6" spans="2:12" s="1" customFormat="1" ht="16" thickBot="1" x14ac:dyDescent="0.45">
      <c r="B6" s="245" t="s">
        <v>131</v>
      </c>
      <c r="C6" s="246" t="str">
        <f ca="1">MID(CELL("filename",$A$1), FIND("]", CELL("filename", $A$1))+ 1, 255)</f>
        <v>Optional H1C Tests</v>
      </c>
      <c r="E6" s="803" t="s">
        <v>672</v>
      </c>
      <c r="F6" s="843" t="e">
        <f ca="1">IF(Product_Type_Input=INDEX(Product_Types,1),"-",INDEX(TestMatrix_Data,MATCH($C$6&amp;$E6,TestMatrix_Rows,0),MATCH($I$6&amp;$I$7&amp;$I$8,TestMatrix_Columns,0)))</f>
        <v>#N/A</v>
      </c>
      <c r="H6" s="748" t="s">
        <v>145</v>
      </c>
      <c r="I6" s="755">
        <f>'General Info and Test Results'!C27</f>
        <v>0</v>
      </c>
      <c r="J6" s="108"/>
      <c r="K6" s="109"/>
    </row>
    <row r="7" spans="2:12" s="1" customFormat="1" x14ac:dyDescent="0.4">
      <c r="B7" s="247" t="s">
        <v>130</v>
      </c>
      <c r="C7" s="248" t="str">
        <f ca="1">MID(CELL("FILENAME"),FIND("[",CELL("FILENAME"))+1,FIND("]",CELL("FILENAME"))-FIND("[",CELL("FILENAME"))-1)</f>
        <v>Residential Central Air Conditioners and Heat Pumps_M1_Notebook.xlsx</v>
      </c>
      <c r="H7" s="741" t="s">
        <v>633</v>
      </c>
      <c r="I7" s="752">
        <f>'General Info and Test Results'!C29</f>
        <v>0</v>
      </c>
      <c r="J7" s="108"/>
      <c r="K7" s="109"/>
    </row>
    <row r="8" spans="2:12" s="1" customFormat="1" ht="16" thickBot="1" x14ac:dyDescent="0.45">
      <c r="B8" s="249" t="s">
        <v>133</v>
      </c>
      <c r="C8" s="250" t="str">
        <f>'Version Control'!C8</f>
        <v>[MM/DD/YYYY]</v>
      </c>
      <c r="H8" s="742" t="s">
        <v>630</v>
      </c>
      <c r="I8" s="753">
        <f>OD_FanType_Input</f>
        <v>0</v>
      </c>
      <c r="J8" s="108"/>
      <c r="K8" s="109"/>
      <c r="L8" s="756"/>
    </row>
    <row r="9" spans="2:12" s="1" customFormat="1" x14ac:dyDescent="0.4">
      <c r="B9" s="4"/>
      <c r="C9" s="211"/>
      <c r="J9" s="108"/>
      <c r="K9" s="109"/>
    </row>
    <row r="10" spans="2:12" s="1" customFormat="1" ht="16" thickBot="1" x14ac:dyDescent="0.45">
      <c r="B10" s="96"/>
      <c r="C10" s="313"/>
      <c r="D10" s="314"/>
      <c r="E10" s="314"/>
      <c r="F10" s="314"/>
      <c r="G10" s="314"/>
      <c r="J10" s="108"/>
      <c r="K10" s="109"/>
    </row>
    <row r="11" spans="2:12" ht="17.5" thickBot="1" x14ac:dyDescent="0.5">
      <c r="B11" s="804" t="e">
        <f ca="1">IF($F$5&lt;&gt;"-","'"&amp;$F$5&amp;" Test' Data to be recorded", "Test Not Applicable")</f>
        <v>#N/A</v>
      </c>
      <c r="C11" s="805"/>
      <c r="D11" s="805"/>
      <c r="E11" s="805"/>
      <c r="F11" s="805"/>
      <c r="G11" s="806"/>
      <c r="H11" s="132" t="s">
        <v>187</v>
      </c>
      <c r="K11" s="18"/>
    </row>
    <row r="12" spans="2:12" x14ac:dyDescent="0.4">
      <c r="B12" s="299"/>
      <c r="C12" s="286"/>
      <c r="D12" s="286"/>
      <c r="E12" s="286"/>
      <c r="F12" s="286"/>
      <c r="G12" s="322"/>
      <c r="H12" s="132"/>
      <c r="K12" s="18"/>
      <c r="L12" s="736"/>
    </row>
    <row r="13" spans="2:12" x14ac:dyDescent="0.4">
      <c r="B13" s="268"/>
      <c r="C13" s="875" t="s">
        <v>570</v>
      </c>
      <c r="D13" s="874"/>
      <c r="E13" s="258"/>
      <c r="F13" s="258"/>
      <c r="G13" s="325"/>
      <c r="H13" s="132"/>
      <c r="K13" s="18"/>
      <c r="L13" s="736" t="str">
        <f t="array" ref="L13">IF(SUM(ABS(M13:Y13))&gt;0,IF(OR($M$8:$Y$8=M13:Y13),"Hide","Show"),"")</f>
        <v/>
      </c>
    </row>
    <row r="14" spans="2:12" ht="46.5" x14ac:dyDescent="0.4">
      <c r="B14" s="268"/>
      <c r="C14" s="309" t="s">
        <v>724</v>
      </c>
      <c r="D14" s="874"/>
      <c r="E14" s="324" t="s">
        <v>717</v>
      </c>
      <c r="F14" s="258"/>
      <c r="G14" s="325"/>
      <c r="H14" s="132"/>
      <c r="K14" s="18"/>
      <c r="L14" s="736"/>
    </row>
    <row r="15" spans="2:12" ht="16" thickBot="1" x14ac:dyDescent="0.45">
      <c r="B15" s="263"/>
      <c r="C15" s="258"/>
      <c r="D15" s="258"/>
      <c r="E15" s="258"/>
      <c r="F15" s="258"/>
      <c r="G15" s="325"/>
      <c r="I15" s="118"/>
      <c r="J15" s="134"/>
      <c r="K15" s="18"/>
      <c r="L15" s="736" t="str">
        <f t="array" ref="L15">IF(SUM(ABS(M15:Y15))&gt;0,IF(OR($M$8:$Y$8=M15:Y15),"Hide","Show"),"")</f>
        <v/>
      </c>
    </row>
    <row r="16" spans="2:12" ht="16" thickBot="1" x14ac:dyDescent="0.45">
      <c r="B16" s="263"/>
      <c r="C16" s="1118" t="s">
        <v>51</v>
      </c>
      <c r="D16" s="1119"/>
      <c r="E16" s="1119"/>
      <c r="F16" s="1120"/>
      <c r="G16" s="325"/>
      <c r="I16" s="118"/>
      <c r="J16" s="134"/>
      <c r="K16" s="18"/>
      <c r="L16" s="736" t="str">
        <f t="array" ref="L16">IF(SUM(ABS(M16:Y16))&gt;0,IF(OR($M$8:$Y$8=M16:Y16),"Hide","Show"),"")</f>
        <v/>
      </c>
    </row>
    <row r="17" spans="2:12" x14ac:dyDescent="0.4">
      <c r="B17" s="263"/>
      <c r="C17" s="294"/>
      <c r="D17" s="1224" t="s">
        <v>568</v>
      </c>
      <c r="E17" s="1225"/>
      <c r="F17" s="1226"/>
      <c r="G17" s="325"/>
      <c r="I17" s="120"/>
      <c r="J17" s="135"/>
      <c r="K17" s="18"/>
      <c r="L17" s="736" t="str">
        <f t="array" ref="L17">IF(SUM(ABS(M17:Y17))&gt;0,IF(OR($M$8:$Y$8=M17:Y17),"Hide","Show"),"")</f>
        <v/>
      </c>
    </row>
    <row r="18" spans="2:12" x14ac:dyDescent="0.4">
      <c r="B18" s="263"/>
      <c r="C18" s="263"/>
      <c r="D18" s="269" t="s">
        <v>52</v>
      </c>
      <c r="E18" s="269" t="s">
        <v>53</v>
      </c>
      <c r="F18" s="270" t="s">
        <v>54</v>
      </c>
      <c r="G18" s="327"/>
      <c r="I18" s="118"/>
      <c r="J18" s="134"/>
      <c r="K18" s="18"/>
      <c r="L18" s="736" t="str">
        <f t="array" ref="L18">IF(SUM(ABS(M18:Y18))&gt;0,IF(OR($M$8:$Y$8=M18:Y18),"Hide","Show"),"")</f>
        <v/>
      </c>
    </row>
    <row r="19" spans="2:12" x14ac:dyDescent="0.4">
      <c r="B19" s="263"/>
      <c r="C19" s="362" t="s">
        <v>344</v>
      </c>
      <c r="D19" s="616"/>
      <c r="E19" s="616"/>
      <c r="F19" s="617"/>
      <c r="G19" s="327"/>
      <c r="I19" s="118"/>
      <c r="J19" s="134"/>
      <c r="K19" s="18"/>
      <c r="L19" s="736" t="str">
        <f t="array" ref="L19">IF(SUM(ABS(M19:Y19))&gt;0,IF(OR($M$8:$Y$8=M19:Y19),"Hide","Show"),"")</f>
        <v/>
      </c>
    </row>
    <row r="20" spans="2:12" x14ac:dyDescent="0.4">
      <c r="B20" s="263"/>
      <c r="C20" s="362" t="s">
        <v>345</v>
      </c>
      <c r="D20" s="884"/>
      <c r="E20" s="884"/>
      <c r="F20" s="884"/>
      <c r="G20" s="327"/>
      <c r="I20" s="118"/>
      <c r="J20" s="134"/>
      <c r="K20" s="18"/>
      <c r="L20" s="736" t="str">
        <f t="array" ref="L20">IF(SUM(ABS(M20:Y20))&gt;0,IF(OR($M$8:$Y$8=M20:Y20),"Hide","Show"),"")</f>
        <v/>
      </c>
    </row>
    <row r="21" spans="2:12" x14ac:dyDescent="0.4">
      <c r="B21" s="263"/>
      <c r="C21" s="539" t="s">
        <v>728</v>
      </c>
      <c r="D21" s="884"/>
      <c r="E21" s="884"/>
      <c r="F21" s="884"/>
      <c r="G21" s="327"/>
      <c r="I21" s="118"/>
      <c r="J21" s="134"/>
      <c r="K21" s="18"/>
      <c r="L21" s="736"/>
    </row>
    <row r="22" spans="2:12" ht="17.25" customHeight="1" x14ac:dyDescent="0.4">
      <c r="B22" s="263"/>
      <c r="C22" s="539"/>
      <c r="D22" s="1196" t="s">
        <v>356</v>
      </c>
      <c r="E22" s="1197"/>
      <c r="F22" s="1198"/>
      <c r="G22" s="293"/>
      <c r="I22" s="120"/>
      <c r="J22" s="135"/>
      <c r="K22" s="18"/>
      <c r="L22" s="736" t="str">
        <f t="array" ref="L22">IF(SUM(ABS(M22:Y22))&gt;0,IF(OR($M$8:$Y$8=M22:Y22),"Hide","Show"),"")</f>
        <v/>
      </c>
    </row>
    <row r="23" spans="2:12" ht="17.25" customHeight="1" x14ac:dyDescent="0.4">
      <c r="B23" s="263"/>
      <c r="C23" s="362" t="s">
        <v>348</v>
      </c>
      <c r="D23" s="1112"/>
      <c r="E23" s="1112"/>
      <c r="F23" s="1113"/>
      <c r="G23" s="325"/>
      <c r="I23" s="120"/>
      <c r="J23" s="135"/>
      <c r="K23" s="18"/>
      <c r="L23" s="736" t="str">
        <f t="array" ref="L23">IF(SUM(ABS(M23:Y23))&gt;0,IF(OR($M$8:$Y$8=M23:Y23),"Hide","Show"),"")</f>
        <v/>
      </c>
    </row>
    <row r="24" spans="2:12" ht="31.5" thickBot="1" x14ac:dyDescent="0.45">
      <c r="B24" s="263"/>
      <c r="C24" s="620" t="s">
        <v>350</v>
      </c>
      <c r="D24" s="1231"/>
      <c r="E24" s="1231"/>
      <c r="F24" s="1232"/>
      <c r="G24" s="325"/>
      <c r="I24" s="120"/>
      <c r="J24" s="135"/>
      <c r="K24" s="18"/>
      <c r="L24" s="736" t="str">
        <f t="array" ref="L24">IF(SUM(ABS(M24:Y24))&gt;0,IF(OR($M$8:$Y$8=M24:Y24),"Hide","Show"),"")</f>
        <v/>
      </c>
    </row>
    <row r="25" spans="2:12" ht="16" thickBot="1" x14ac:dyDescent="0.45">
      <c r="B25" s="263"/>
      <c r="C25" s="279"/>
      <c r="D25" s="258"/>
      <c r="E25" s="258"/>
      <c r="F25" s="258"/>
      <c r="G25" s="325"/>
      <c r="I25" s="120"/>
      <c r="J25" s="135"/>
      <c r="K25" s="18"/>
      <c r="L25" s="736" t="str">
        <f t="array" ref="L25">IF(SUM(ABS(M25:Y25))&gt;0,IF(OR($M$8:$Y$8=M25:Y25),"Hide","Show"),"")</f>
        <v/>
      </c>
    </row>
    <row r="26" spans="2:12" ht="16" thickBot="1" x14ac:dyDescent="0.45">
      <c r="B26" s="263"/>
      <c r="C26" s="1118" t="s">
        <v>57</v>
      </c>
      <c r="D26" s="1119"/>
      <c r="E26" s="1119"/>
      <c r="F26" s="1120"/>
      <c r="G26" s="325"/>
      <c r="I26" s="120"/>
      <c r="J26" s="135"/>
      <c r="K26" s="18"/>
      <c r="L26" s="736" t="str">
        <f t="array" ref="L26">IF(SUM(ABS(M26:Y26))&gt;0,IF(OR($M$8:$Y$8=M26:Y26),"Hide","Show"),"")</f>
        <v/>
      </c>
    </row>
    <row r="27" spans="2:12" x14ac:dyDescent="0.4">
      <c r="B27" s="263"/>
      <c r="C27" s="294"/>
      <c r="D27" s="1176" t="s">
        <v>568</v>
      </c>
      <c r="E27" s="1177"/>
      <c r="F27" s="1178"/>
      <c r="G27" s="325"/>
      <c r="I27" s="120"/>
      <c r="J27" s="135"/>
      <c r="K27" s="18"/>
      <c r="L27" s="736" t="str">
        <f t="array" ref="L27">IF(SUM(ABS(M27:Y27))&gt;0,IF(OR($M$8:$Y$8=M27:Y27),"Hide","Show"),"")</f>
        <v/>
      </c>
    </row>
    <row r="28" spans="2:12" x14ac:dyDescent="0.4">
      <c r="B28" s="263"/>
      <c r="C28" s="263"/>
      <c r="D28" s="269" t="s">
        <v>52</v>
      </c>
      <c r="E28" s="269" t="s">
        <v>53</v>
      </c>
      <c r="F28" s="270" t="s">
        <v>54</v>
      </c>
      <c r="G28" s="327"/>
      <c r="I28" s="118"/>
      <c r="J28" s="134"/>
      <c r="K28" s="18"/>
      <c r="L28" s="736" t="str">
        <f t="array" ref="L28">IF(SUM(ABS(M28:Y28))&gt;0,IF(OR($M$8:$Y$8=M28:Y28),"Hide","Show"),"")</f>
        <v/>
      </c>
    </row>
    <row r="29" spans="2:12" x14ac:dyDescent="0.4">
      <c r="B29" s="263"/>
      <c r="C29" s="271" t="s">
        <v>58</v>
      </c>
      <c r="D29" s="616"/>
      <c r="E29" s="654"/>
      <c r="F29" s="655"/>
      <c r="G29" s="328"/>
      <c r="I29" s="120"/>
      <c r="J29" s="135"/>
      <c r="K29" s="18"/>
      <c r="L29" s="736" t="str">
        <f t="array" ref="L29">IF(SUM(ABS(M29:Y29))&gt;0,IF(OR($M$8:$Y$8=M29:Y29),"Hide","Show"),"")</f>
        <v/>
      </c>
    </row>
    <row r="30" spans="2:12" x14ac:dyDescent="0.4">
      <c r="B30" s="263"/>
      <c r="C30" s="274" t="s">
        <v>337</v>
      </c>
      <c r="D30" s="616"/>
      <c r="E30" s="616"/>
      <c r="F30" s="617"/>
      <c r="G30" s="328"/>
      <c r="I30" s="120"/>
      <c r="J30" s="135"/>
      <c r="K30" s="18"/>
      <c r="L30" s="736" t="str">
        <f t="array" ref="L30">IF(SUM(ABS(M30:Y30))&gt;0,IF(OR($M$8:$Y$8=M30:Y30),"Hide","Show"),"")</f>
        <v/>
      </c>
    </row>
    <row r="31" spans="2:12" ht="16" thickBot="1" x14ac:dyDescent="0.45">
      <c r="B31" s="263"/>
      <c r="C31" s="266" t="s">
        <v>339</v>
      </c>
      <c r="D31" s="621"/>
      <c r="E31" s="621"/>
      <c r="F31" s="622"/>
      <c r="G31" s="328"/>
      <c r="I31" s="120"/>
      <c r="J31" s="135"/>
      <c r="K31" s="18"/>
      <c r="L31" s="736" t="str">
        <f t="array" ref="L31">IF(SUM(ABS(M31:Y31))&gt;0,IF(OR($M$8:$Y$8=M31:Y31),"Hide","Show"),"")</f>
        <v/>
      </c>
    </row>
    <row r="32" spans="2:12" ht="16" thickBot="1" x14ac:dyDescent="0.45">
      <c r="B32" s="263"/>
      <c r="C32" s="258"/>
      <c r="D32" s="258"/>
      <c r="E32" s="258"/>
      <c r="F32" s="258"/>
      <c r="G32" s="325"/>
      <c r="I32" s="120"/>
      <c r="J32" s="135"/>
      <c r="K32" s="18"/>
      <c r="L32" s="736" t="str">
        <f t="array" ref="L32">IF(SUM(ABS(M32:Y32))&gt;0,IF(OR($M$8:$Y$8=M32:Y32),"Hide","Show"),"")</f>
        <v/>
      </c>
    </row>
    <row r="33" spans="2:12" ht="16" thickBot="1" x14ac:dyDescent="0.45">
      <c r="B33" s="263"/>
      <c r="C33" s="1118" t="s">
        <v>71</v>
      </c>
      <c r="D33" s="1119"/>
      <c r="E33" s="1119"/>
      <c r="F33" s="1120"/>
      <c r="G33" s="325"/>
      <c r="I33" s="120"/>
      <c r="J33" s="135"/>
      <c r="K33" s="18"/>
      <c r="L33" s="736" t="str">
        <f t="array" ref="L33">IF(SUM(ABS(M33:Y33))&gt;0,IF(OR($M$8:$Y$8=M33:Y33),"Hide","Show"),"")</f>
        <v/>
      </c>
    </row>
    <row r="34" spans="2:12" x14ac:dyDescent="0.4">
      <c r="B34" s="263"/>
      <c r="C34" s="267"/>
      <c r="D34" s="1219" t="s">
        <v>355</v>
      </c>
      <c r="E34" s="1219"/>
      <c r="F34" s="1220"/>
      <c r="G34" s="330"/>
      <c r="I34" s="120"/>
      <c r="J34" s="135"/>
      <c r="K34" s="18"/>
      <c r="L34" s="736" t="str">
        <f t="array" ref="L34">IF(SUM(ABS(M34:Y34))&gt;0,IF(OR($M$8:$Y$8=M34:Y34),"Hide","Show"),"")</f>
        <v/>
      </c>
    </row>
    <row r="35" spans="2:12" x14ac:dyDescent="0.4">
      <c r="B35" s="263"/>
      <c r="C35" s="271" t="s">
        <v>251</v>
      </c>
      <c r="D35" s="1109"/>
      <c r="E35" s="1110"/>
      <c r="F35" s="1111"/>
      <c r="G35" s="328"/>
      <c r="I35" s="120"/>
      <c r="J35" s="135"/>
      <c r="K35" s="18"/>
      <c r="L35" s="736" t="str">
        <f t="array" ref="L35">IF(SUM(ABS(M35:Y35))&gt;0,IF(OR($M$8:$Y$8=M35:Y35),"Hide","Show"),"")</f>
        <v/>
      </c>
    </row>
    <row r="36" spans="2:12" ht="16" thickBot="1" x14ac:dyDescent="0.45">
      <c r="B36" s="263"/>
      <c r="C36" s="275" t="s">
        <v>252</v>
      </c>
      <c r="D36" s="1221"/>
      <c r="E36" s="1222"/>
      <c r="F36" s="1223"/>
      <c r="G36" s="328"/>
      <c r="I36" s="120"/>
      <c r="J36" s="135"/>
      <c r="K36" s="18"/>
      <c r="L36" s="736" t="str">
        <f t="array" ref="L36">IF(SUM(ABS(M36:Y36))&gt;0,IF(OR($M$8:$Y$8=M36:Y36),"Hide","Show"),"")</f>
        <v/>
      </c>
    </row>
    <row r="37" spans="2:12" ht="16" thickBot="1" x14ac:dyDescent="0.45">
      <c r="B37" s="263"/>
      <c r="C37" s="258"/>
      <c r="D37" s="258"/>
      <c r="E37" s="258"/>
      <c r="F37" s="258"/>
      <c r="G37" s="328"/>
      <c r="I37" s="120"/>
      <c r="J37" s="135"/>
      <c r="K37" s="18"/>
      <c r="L37" s="736" t="str">
        <f t="array" ref="L37">IF(SUM(ABS(M37:Y37))&gt;0,IF(OR($M$8:$Y$8=M37:Y37),"Hide","Show"),"")</f>
        <v/>
      </c>
    </row>
    <row r="38" spans="2:12" ht="16" thickBot="1" x14ac:dyDescent="0.45">
      <c r="B38" s="263"/>
      <c r="C38" s="1118" t="s">
        <v>76</v>
      </c>
      <c r="D38" s="1119"/>
      <c r="E38" s="1119"/>
      <c r="F38" s="1120"/>
      <c r="G38" s="328"/>
      <c r="I38" s="120"/>
      <c r="J38" s="135"/>
      <c r="K38" s="18"/>
      <c r="L38" s="736" t="str">
        <f t="array" ref="L38">IF(SUM(ABS(M38:Y38))&gt;0,IF(OR($M$8:$Y$8=M38:Y38),"Hide","Show"),"")</f>
        <v/>
      </c>
    </row>
    <row r="39" spans="2:12" x14ac:dyDescent="0.4">
      <c r="B39" s="263"/>
      <c r="C39" s="294"/>
      <c r="D39" s="1176" t="s">
        <v>568</v>
      </c>
      <c r="E39" s="1177"/>
      <c r="F39" s="1178"/>
      <c r="G39" s="325"/>
      <c r="I39" s="120"/>
      <c r="J39" s="135"/>
      <c r="K39" s="18"/>
      <c r="L39" s="736" t="str">
        <f t="array" ref="L39">IF(SUM(ABS(M39:Y39))&gt;0,IF(OR($M$8:$Y$8=M39:Y39),"Hide","Show"),"")</f>
        <v/>
      </c>
    </row>
    <row r="40" spans="2:12" x14ac:dyDescent="0.4">
      <c r="B40" s="263"/>
      <c r="C40" s="263"/>
      <c r="D40" s="269" t="s">
        <v>52</v>
      </c>
      <c r="E40" s="269" t="s">
        <v>53</v>
      </c>
      <c r="F40" s="270" t="s">
        <v>54</v>
      </c>
      <c r="G40" s="327"/>
      <c r="I40" s="118"/>
      <c r="J40" s="134"/>
      <c r="K40" s="18"/>
      <c r="L40" s="736" t="str">
        <f t="array" ref="L40">IF(SUM(ABS(M40:Y40))&gt;0,IF(OR($M$8:$Y$8=M40:Y40),"Hide","Show"),"")</f>
        <v/>
      </c>
    </row>
    <row r="41" spans="2:12" x14ac:dyDescent="0.4">
      <c r="B41" s="263"/>
      <c r="C41" s="271" t="s">
        <v>77</v>
      </c>
      <c r="D41" s="616"/>
      <c r="E41" s="616"/>
      <c r="F41" s="617"/>
      <c r="G41" s="328"/>
      <c r="I41" s="120"/>
      <c r="J41" s="135"/>
      <c r="K41" s="18"/>
      <c r="L41" s="736" t="str">
        <f t="array" ref="L41">IF(SUM(ABS(M41:Y41))&gt;0,IF(OR($M$8:$Y$8=M41:Y41),"Hide","Show"),"")</f>
        <v/>
      </c>
    </row>
    <row r="42" spans="2:12" x14ac:dyDescent="0.4">
      <c r="B42" s="263"/>
      <c r="C42" s="274" t="s">
        <v>78</v>
      </c>
      <c r="D42" s="616"/>
      <c r="E42" s="616"/>
      <c r="F42" s="617"/>
      <c r="G42" s="328"/>
      <c r="I42" s="120"/>
      <c r="J42" s="135"/>
      <c r="K42" s="18"/>
      <c r="L42" s="736" t="str">
        <f t="array" ref="L42">IF(SUM(ABS(M42:Y42))&gt;0,IF(OR($M$8:$Y$8=M42:Y42),"Hide","Show"),"")</f>
        <v/>
      </c>
    </row>
    <row r="43" spans="2:12" x14ac:dyDescent="0.4">
      <c r="B43" s="263"/>
      <c r="C43" s="271" t="s">
        <v>79</v>
      </c>
      <c r="D43" s="616"/>
      <c r="E43" s="656"/>
      <c r="F43" s="657"/>
      <c r="G43" s="328"/>
      <c r="I43" s="120"/>
      <c r="J43" s="135"/>
      <c r="K43" s="18"/>
      <c r="L43" s="736" t="str">
        <f t="array" ref="L43">IF(SUM(ABS(M43:Y43))&gt;0,IF(OR($M$8:$Y$8=M43:Y43),"Hide","Show"),"")</f>
        <v/>
      </c>
    </row>
    <row r="44" spans="2:12" x14ac:dyDescent="0.4">
      <c r="B44" s="263"/>
      <c r="C44" s="274" t="s">
        <v>80</v>
      </c>
      <c r="D44" s="616"/>
      <c r="E44" s="656"/>
      <c r="F44" s="657"/>
      <c r="G44" s="328"/>
      <c r="I44" s="120"/>
      <c r="J44" s="135"/>
      <c r="K44" s="18"/>
      <c r="L44" s="736" t="str">
        <f t="array" ref="L44">IF(SUM(ABS(M44:Y44))&gt;0,IF(OR($M$8:$Y$8=M44:Y44),"Hide","Show"),"")</f>
        <v/>
      </c>
    </row>
    <row r="45" spans="2:12" x14ac:dyDescent="0.4">
      <c r="B45" s="263"/>
      <c r="C45" s="271" t="s">
        <v>81</v>
      </c>
      <c r="D45" s="616"/>
      <c r="E45" s="616"/>
      <c r="F45" s="617"/>
      <c r="G45" s="328"/>
      <c r="I45" s="120"/>
      <c r="J45" s="135"/>
      <c r="K45" s="18"/>
      <c r="L45" s="736" t="str">
        <f t="array" ref="L45">IF(SUM(ABS(M45:Y45))&gt;0,IF(OR($M$8:$Y$8=M45:Y45),"Hide","Show"),"")</f>
        <v/>
      </c>
    </row>
    <row r="46" spans="2:12" x14ac:dyDescent="0.4">
      <c r="B46" s="263"/>
      <c r="C46" s="274" t="s">
        <v>82</v>
      </c>
      <c r="D46" s="616"/>
      <c r="E46" s="616"/>
      <c r="F46" s="617"/>
      <c r="G46" s="328"/>
      <c r="I46" s="120"/>
      <c r="J46" s="135"/>
      <c r="K46" s="18"/>
      <c r="L46" s="736" t="str">
        <f t="array" ref="L46">IF(SUM(ABS(M46:Y46))&gt;0,IF(OR($M$8:$Y$8=M46:Y46),"Hide","Show"),"")</f>
        <v/>
      </c>
    </row>
    <row r="47" spans="2:12" x14ac:dyDescent="0.4">
      <c r="B47" s="263"/>
      <c r="C47" s="271" t="s">
        <v>83</v>
      </c>
      <c r="D47" s="616"/>
      <c r="E47" s="656"/>
      <c r="F47" s="657"/>
      <c r="G47" s="328"/>
      <c r="I47" s="120"/>
      <c r="J47" s="135"/>
      <c r="K47" s="18"/>
      <c r="L47" s="736" t="str">
        <f t="array" ref="L47">IF(SUM(ABS(M47:Y47))&gt;0,IF(OR($M$8:$Y$8=M47:Y47),"Hide","Show"),"")</f>
        <v/>
      </c>
    </row>
    <row r="48" spans="2:12" ht="16" thickBot="1" x14ac:dyDescent="0.45">
      <c r="B48" s="263"/>
      <c r="C48" s="275" t="s">
        <v>84</v>
      </c>
      <c r="D48" s="621"/>
      <c r="E48" s="658"/>
      <c r="F48" s="659"/>
      <c r="G48" s="328"/>
      <c r="I48" s="120"/>
      <c r="J48" s="135"/>
      <c r="K48" s="18"/>
      <c r="L48" s="736" t="str">
        <f t="array" ref="L48">IF(SUM(ABS(M48:Y48))&gt;0,IF(OR($M$8:$Y$8=M48:Y48),"Hide","Show"),"")</f>
        <v/>
      </c>
    </row>
    <row r="49" spans="2:12" ht="16" thickBot="1" x14ac:dyDescent="0.45">
      <c r="B49" s="263"/>
      <c r="C49" s="258"/>
      <c r="D49" s="258"/>
      <c r="E49" s="258"/>
      <c r="F49" s="258"/>
      <c r="G49" s="332"/>
      <c r="I49" s="120"/>
      <c r="J49" s="135"/>
      <c r="K49" s="18"/>
      <c r="L49" s="736" t="str">
        <f t="array" ref="L49">IF(SUM(ABS(M49:Y49))&gt;0,IF(OR($M$8:$Y$8=M49:Y49),"Hide","Show"),"")</f>
        <v/>
      </c>
    </row>
    <row r="50" spans="2:12" ht="16" thickBot="1" x14ac:dyDescent="0.45">
      <c r="B50" s="263"/>
      <c r="C50" s="1118" t="s">
        <v>85</v>
      </c>
      <c r="D50" s="1119"/>
      <c r="E50" s="1119"/>
      <c r="F50" s="1120"/>
      <c r="G50" s="328"/>
      <c r="I50" s="120"/>
      <c r="J50" s="135"/>
      <c r="K50" s="18"/>
      <c r="L50" s="736" t="str">
        <f t="array" ref="L50">IF(SUM(ABS(M50:Y50))&gt;0,IF(OR($M$8:$Y$8=M50:Y50),"Hide","Show"),"")</f>
        <v/>
      </c>
    </row>
    <row r="51" spans="2:12" x14ac:dyDescent="0.4">
      <c r="B51" s="268"/>
      <c r="C51" s="267"/>
      <c r="D51" s="1217" t="s">
        <v>356</v>
      </c>
      <c r="E51" s="1217"/>
      <c r="F51" s="1218"/>
      <c r="G51" s="328"/>
      <c r="I51" s="120"/>
      <c r="J51" s="135"/>
      <c r="K51" s="18"/>
      <c r="L51" s="736" t="str">
        <f t="array" ref="L51">IF(SUM(ABS(M51:Y51))&gt;0,IF(OR($M$8:$Y$8=M51:Y51),"Hide","Show"),"")</f>
        <v/>
      </c>
    </row>
    <row r="52" spans="2:12" x14ac:dyDescent="0.4">
      <c r="B52" s="263"/>
      <c r="C52" s="271" t="s">
        <v>353</v>
      </c>
      <c r="D52" s="1109"/>
      <c r="E52" s="1110"/>
      <c r="F52" s="1111"/>
      <c r="G52" s="328"/>
      <c r="I52" s="120"/>
      <c r="J52" s="135"/>
      <c r="K52" s="18"/>
      <c r="L52" s="736" t="str">
        <f t="array" ref="L52">IF(SUM(ABS(M52:Y52))&gt;0,IF(OR($M$8:$Y$8=M52:Y52),"Hide","Show"),"")</f>
        <v/>
      </c>
    </row>
    <row r="53" spans="2:12" x14ac:dyDescent="0.4">
      <c r="B53" s="263"/>
      <c r="C53" s="271" t="s">
        <v>253</v>
      </c>
      <c r="D53" s="1109"/>
      <c r="E53" s="1110"/>
      <c r="F53" s="1111"/>
      <c r="G53" s="328"/>
      <c r="I53" s="120"/>
      <c r="J53" s="135"/>
      <c r="K53" s="18"/>
      <c r="L53" s="736" t="str">
        <f t="array" ref="L53">IF(SUM(ABS(M53:Y53))&gt;0,IF(OR($M$8:$Y$8=M53:Y53),"Hide","Show"),"")</f>
        <v/>
      </c>
    </row>
    <row r="54" spans="2:12" ht="31.5" thickBot="1" x14ac:dyDescent="0.45">
      <c r="B54" s="263"/>
      <c r="C54" s="272" t="s">
        <v>434</v>
      </c>
      <c r="D54" s="1227" t="str">
        <f>IF(D52+D53=0,"",D52+D53)</f>
        <v/>
      </c>
      <c r="E54" s="1228"/>
      <c r="F54" s="1229"/>
      <c r="G54" s="328"/>
      <c r="I54" s="136"/>
      <c r="J54" s="136"/>
      <c r="K54" s="18"/>
      <c r="L54" s="736" t="str">
        <f t="array" ref="L54">IF(SUM(ABS(M54:Y54))&gt;0,IF(OR($M$8:$Y$8=M54:Y54),"Hide","Show"),"")</f>
        <v/>
      </c>
    </row>
    <row r="55" spans="2:12" ht="16" thickBot="1" x14ac:dyDescent="0.45">
      <c r="B55" s="276"/>
      <c r="C55" s="261"/>
      <c r="D55" s="261"/>
      <c r="E55" s="261"/>
      <c r="F55" s="261"/>
      <c r="G55" s="262"/>
      <c r="I55" s="135"/>
      <c r="J55" s="135"/>
      <c r="K55" s="18"/>
      <c r="L55" s="736" t="str">
        <f t="array" ref="L55">IF(SUM(ABS(M55:Y55))&gt;0,IF(OR($M$8:$Y$8=M55:Y55),"Hide","Show"),"")</f>
        <v/>
      </c>
    </row>
    <row r="56" spans="2:12" ht="16" thickBot="1" x14ac:dyDescent="0.45">
      <c r="B56" s="282"/>
      <c r="C56" s="282"/>
      <c r="D56" s="282"/>
      <c r="E56" s="282"/>
      <c r="F56" s="282"/>
      <c r="G56" s="282"/>
      <c r="I56" s="135"/>
      <c r="J56" s="135"/>
      <c r="K56" s="18"/>
      <c r="L56" s="736" t="str">
        <f t="array" ref="L56">IF(SUM(ABS(M56:Y56))&gt;0,IF(OR($M$8:$Y$8=M56:Y56),"Hide","Show"),"")</f>
        <v/>
      </c>
    </row>
    <row r="57" spans="2:12" ht="17.5" thickBot="1" x14ac:dyDescent="0.5">
      <c r="B57" s="737" t="e">
        <f ca="1">IF($F$6&lt;&gt;"-","'"&amp;$F$6&amp;" Test' Data to be recorded", "Test Not Applicable")</f>
        <v>#N/A</v>
      </c>
      <c r="C57" s="738"/>
      <c r="D57" s="738"/>
      <c r="E57" s="738"/>
      <c r="F57" s="738"/>
      <c r="G57" s="739"/>
      <c r="I57" s="94"/>
      <c r="K57" s="18"/>
      <c r="L57" s="736" t="str">
        <f t="array" ref="L57">IF(SUM(ABS(M57:Y57))&gt;0,IF(OR($M$8:$Y$8=M57:Y57),"Hide","Show"),"")</f>
        <v/>
      </c>
    </row>
    <row r="58" spans="2:12" x14ac:dyDescent="0.4">
      <c r="B58" s="299"/>
      <c r="C58" s="286"/>
      <c r="D58" s="286"/>
      <c r="E58" s="286"/>
      <c r="F58" s="286"/>
      <c r="G58" s="278"/>
      <c r="I58" s="94"/>
      <c r="K58" s="18"/>
      <c r="L58" s="736" t="str">
        <f t="array" ref="L58">IF(SUM(ABS(M58:Y58))&gt;0,IF(OR($M$8:$Y$8=M58:Y58),"Hide","Show"),"")</f>
        <v/>
      </c>
    </row>
    <row r="59" spans="2:12" x14ac:dyDescent="0.4">
      <c r="B59" s="263"/>
      <c r="C59" s="875" t="s">
        <v>570</v>
      </c>
      <c r="D59" s="874"/>
      <c r="E59" s="258"/>
      <c r="F59" s="258"/>
      <c r="G59" s="259"/>
      <c r="I59" s="94"/>
      <c r="K59" s="18"/>
      <c r="L59" s="736" t="str">
        <f t="array" ref="L59">IF(SUM(ABS(M59:Y59))&gt;0,IF(OR($M$8:$Y$8=M59:Y59),"Hide","Show"),"")</f>
        <v/>
      </c>
    </row>
    <row r="60" spans="2:12" ht="46.5" x14ac:dyDescent="0.4">
      <c r="B60" s="263"/>
      <c r="C60" s="309" t="s">
        <v>724</v>
      </c>
      <c r="D60" s="874"/>
      <c r="E60" s="324" t="s">
        <v>717</v>
      </c>
      <c r="F60" s="258"/>
      <c r="G60" s="259"/>
      <c r="I60" s="94"/>
      <c r="K60" s="18"/>
      <c r="L60" s="736"/>
    </row>
    <row r="61" spans="2:12" ht="16" thickBot="1" x14ac:dyDescent="0.45">
      <c r="B61" s="263"/>
      <c r="C61" s="258"/>
      <c r="D61" s="258"/>
      <c r="E61" s="258"/>
      <c r="F61" s="258"/>
      <c r="G61" s="259"/>
      <c r="I61" s="94"/>
      <c r="K61" s="18"/>
      <c r="L61" s="736" t="str">
        <f t="array" ref="L61">IF(SUM(ABS(M61:Y61))&gt;0,IF(OR($M$8:$Y$8=M61:Y61),"Hide","Show"),"")</f>
        <v/>
      </c>
    </row>
    <row r="62" spans="2:12" ht="16" thickBot="1" x14ac:dyDescent="0.45">
      <c r="B62" s="263"/>
      <c r="C62" s="1118" t="s">
        <v>51</v>
      </c>
      <c r="D62" s="1119"/>
      <c r="E62" s="1119"/>
      <c r="F62" s="1120"/>
      <c r="G62" s="259"/>
      <c r="I62" s="94"/>
      <c r="K62" s="18"/>
      <c r="L62" s="736" t="str">
        <f t="array" ref="L62">IF(SUM(ABS(M62:Y62))&gt;0,IF(OR($M$8:$Y$8=M62:Y62),"Hide","Show"),"")</f>
        <v/>
      </c>
    </row>
    <row r="63" spans="2:12" x14ac:dyDescent="0.4">
      <c r="B63" s="263"/>
      <c r="C63" s="294"/>
      <c r="D63" s="1176" t="s">
        <v>568</v>
      </c>
      <c r="E63" s="1177"/>
      <c r="F63" s="1178"/>
      <c r="G63" s="325"/>
      <c r="I63" s="120"/>
      <c r="J63" s="135"/>
      <c r="K63" s="18"/>
      <c r="L63" s="736" t="str">
        <f t="array" ref="L63">IF(SUM(ABS(M63:Y63))&gt;0,IF(OR($M$8:$Y$8=M63:Y63),"Hide","Show"),"")</f>
        <v/>
      </c>
    </row>
    <row r="64" spans="2:12" x14ac:dyDescent="0.4">
      <c r="B64" s="263"/>
      <c r="C64" s="263"/>
      <c r="D64" s="269" t="s">
        <v>52</v>
      </c>
      <c r="E64" s="269" t="s">
        <v>53</v>
      </c>
      <c r="F64" s="270" t="s">
        <v>54</v>
      </c>
      <c r="G64" s="327"/>
      <c r="I64" s="118"/>
      <c r="J64" s="134"/>
      <c r="K64" s="18"/>
      <c r="L64" s="736" t="str">
        <f t="array" ref="L64">IF(SUM(ABS(M64:Y64))&gt;0,IF(OR($M$8:$Y$8=M64:Y64),"Hide","Show"),"")</f>
        <v/>
      </c>
    </row>
    <row r="65" spans="2:12" x14ac:dyDescent="0.4">
      <c r="B65" s="263"/>
      <c r="C65" s="362" t="s">
        <v>344</v>
      </c>
      <c r="D65" s="616"/>
      <c r="E65" s="616"/>
      <c r="F65" s="617"/>
      <c r="G65" s="333"/>
      <c r="I65" s="94"/>
      <c r="K65" s="18"/>
      <c r="L65" s="736" t="str">
        <f t="array" ref="L65">IF(SUM(ABS(M65:Y65))&gt;0,IF(OR($M$8:$Y$8=M65:Y65),"Hide","Show"),"")</f>
        <v/>
      </c>
    </row>
    <row r="66" spans="2:12" x14ac:dyDescent="0.4">
      <c r="B66" s="263"/>
      <c r="C66" s="362" t="s">
        <v>345</v>
      </c>
      <c r="D66" s="616"/>
      <c r="E66" s="616"/>
      <c r="F66" s="617"/>
      <c r="G66" s="333"/>
      <c r="I66" s="94"/>
      <c r="K66" s="18"/>
      <c r="L66" s="736" t="str">
        <f t="array" ref="L66">IF(SUM(ABS(M66:Y66))&gt;0,IF(OR($M$8:$Y$8=M66:Y66),"Hide","Show"),"")</f>
        <v/>
      </c>
    </row>
    <row r="67" spans="2:12" x14ac:dyDescent="0.4">
      <c r="B67" s="263"/>
      <c r="C67" s="539" t="s">
        <v>728</v>
      </c>
      <c r="D67" s="885"/>
      <c r="E67" s="886"/>
      <c r="F67" s="887"/>
      <c r="G67" s="333"/>
      <c r="I67" s="94"/>
      <c r="K67" s="18"/>
      <c r="L67" s="736"/>
    </row>
    <row r="68" spans="2:12" ht="17.25" customHeight="1" x14ac:dyDescent="0.4">
      <c r="B68" s="263"/>
      <c r="C68" s="539"/>
      <c r="D68" s="1196" t="s">
        <v>356</v>
      </c>
      <c r="E68" s="1197"/>
      <c r="F68" s="1198"/>
      <c r="G68" s="293"/>
      <c r="I68" s="120"/>
      <c r="J68" s="135"/>
      <c r="K68" s="18"/>
      <c r="L68" s="736" t="str">
        <f t="array" ref="L68">IF(SUM(ABS(M68:Y68))&gt;0,IF(OR($M$8:$Y$8=M68:Y68),"Hide","Show"),"")</f>
        <v/>
      </c>
    </row>
    <row r="69" spans="2:12" x14ac:dyDescent="0.4">
      <c r="B69" s="263"/>
      <c r="C69" s="362" t="s">
        <v>348</v>
      </c>
      <c r="D69" s="1112"/>
      <c r="E69" s="1112"/>
      <c r="F69" s="1113"/>
      <c r="G69" s="333"/>
      <c r="I69" s="94"/>
      <c r="K69" s="18"/>
      <c r="L69" s="736" t="str">
        <f t="array" ref="L69">IF(SUM(ABS(M69:Y69))&gt;0,IF(OR($M$8:$Y$8=M69:Y69),"Hide","Show"),"")</f>
        <v/>
      </c>
    </row>
    <row r="70" spans="2:12" ht="31.5" thickBot="1" x14ac:dyDescent="0.45">
      <c r="B70" s="263"/>
      <c r="C70" s="620" t="s">
        <v>350</v>
      </c>
      <c r="D70" s="1231"/>
      <c r="E70" s="1231"/>
      <c r="F70" s="1232"/>
      <c r="G70" s="333"/>
      <c r="I70" s="94"/>
      <c r="K70" s="18"/>
      <c r="L70" s="736" t="str">
        <f t="array" ref="L70">IF(SUM(ABS(M70:Y70))&gt;0,IF(OR($M$8:$Y$8=M70:Y70),"Hide","Show"),"")</f>
        <v/>
      </c>
    </row>
    <row r="71" spans="2:12" ht="16" thickBot="1" x14ac:dyDescent="0.45">
      <c r="B71" s="263"/>
      <c r="C71" s="279"/>
      <c r="D71" s="258"/>
      <c r="E71" s="258"/>
      <c r="F71" s="258"/>
      <c r="G71" s="333"/>
      <c r="I71" s="94"/>
      <c r="K71" s="18"/>
      <c r="L71" s="736" t="str">
        <f t="array" ref="L71">IF(SUM(ABS(M71:Y71))&gt;0,IF(OR($M$8:$Y$8=M71:Y71),"Hide","Show"),"")</f>
        <v/>
      </c>
    </row>
    <row r="72" spans="2:12" ht="16" thickBot="1" x14ac:dyDescent="0.45">
      <c r="B72" s="263"/>
      <c r="C72" s="1118" t="s">
        <v>57</v>
      </c>
      <c r="D72" s="1119"/>
      <c r="E72" s="1119"/>
      <c r="F72" s="1120"/>
      <c r="G72" s="333"/>
      <c r="I72" s="94"/>
      <c r="K72" s="18"/>
      <c r="L72" s="736" t="str">
        <f t="array" ref="L72">IF(SUM(ABS(M72:Y72))&gt;0,IF(OR($M$8:$Y$8=M72:Y72),"Hide","Show"),"")</f>
        <v/>
      </c>
    </row>
    <row r="73" spans="2:12" x14ac:dyDescent="0.4">
      <c r="B73" s="263"/>
      <c r="C73" s="294"/>
      <c r="D73" s="1176" t="s">
        <v>568</v>
      </c>
      <c r="E73" s="1177"/>
      <c r="F73" s="1178"/>
      <c r="G73" s="325"/>
      <c r="I73" s="120"/>
      <c r="J73" s="135"/>
      <c r="K73" s="18"/>
      <c r="L73" s="736" t="str">
        <f t="array" ref="L73">IF(SUM(ABS(M73:Y73))&gt;0,IF(OR($M$8:$Y$8=M73:Y73),"Hide","Show"),"")</f>
        <v/>
      </c>
    </row>
    <row r="74" spans="2:12" x14ac:dyDescent="0.4">
      <c r="B74" s="263"/>
      <c r="C74" s="263"/>
      <c r="D74" s="269" t="s">
        <v>52</v>
      </c>
      <c r="E74" s="269" t="s">
        <v>53</v>
      </c>
      <c r="F74" s="270" t="s">
        <v>54</v>
      </c>
      <c r="G74" s="327"/>
      <c r="I74" s="118"/>
      <c r="J74" s="134"/>
      <c r="K74" s="18"/>
      <c r="L74" s="736" t="str">
        <f t="array" ref="L74">IF(SUM(ABS(M74:Y74))&gt;0,IF(OR($M$8:$Y$8=M74:Y74),"Hide","Show"),"")</f>
        <v/>
      </c>
    </row>
    <row r="75" spans="2:12" x14ac:dyDescent="0.4">
      <c r="B75" s="263"/>
      <c r="C75" s="271" t="s">
        <v>58</v>
      </c>
      <c r="D75" s="616"/>
      <c r="E75" s="654"/>
      <c r="F75" s="655"/>
      <c r="G75" s="333"/>
      <c r="I75" s="94"/>
      <c r="K75" s="18"/>
      <c r="L75" s="736" t="str">
        <f t="array" ref="L75">IF(SUM(ABS(M75:Y75))&gt;0,IF(OR($M$8:$Y$8=M75:Y75),"Hide","Show"),"")</f>
        <v/>
      </c>
    </row>
    <row r="76" spans="2:12" x14ac:dyDescent="0.4">
      <c r="B76" s="263"/>
      <c r="C76" s="274" t="s">
        <v>337</v>
      </c>
      <c r="D76" s="616"/>
      <c r="E76" s="616"/>
      <c r="F76" s="617"/>
      <c r="G76" s="333"/>
      <c r="I76" s="94"/>
      <c r="K76" s="18"/>
      <c r="L76" s="736" t="str">
        <f t="array" ref="L76">IF(SUM(ABS(M76:Y76))&gt;0,IF(OR($M$8:$Y$8=M76:Y76),"Hide","Show"),"")</f>
        <v/>
      </c>
    </row>
    <row r="77" spans="2:12" ht="16" thickBot="1" x14ac:dyDescent="0.45">
      <c r="B77" s="263"/>
      <c r="C77" s="266" t="s">
        <v>339</v>
      </c>
      <c r="D77" s="621"/>
      <c r="E77" s="621"/>
      <c r="F77" s="622"/>
      <c r="G77" s="333"/>
      <c r="I77" s="94"/>
      <c r="K77" s="18"/>
      <c r="L77" s="736" t="str">
        <f t="array" ref="L77">IF(SUM(ABS(M77:Y77))&gt;0,IF(OR($M$8:$Y$8=M77:Y77),"Hide","Show"),"")</f>
        <v/>
      </c>
    </row>
    <row r="78" spans="2:12" ht="16" thickBot="1" x14ac:dyDescent="0.45">
      <c r="B78" s="263"/>
      <c r="C78" s="258"/>
      <c r="D78" s="258"/>
      <c r="E78" s="258"/>
      <c r="F78" s="258"/>
      <c r="G78" s="333"/>
      <c r="I78" s="94"/>
      <c r="K78" s="18"/>
      <c r="L78" s="736" t="str">
        <f t="array" ref="L78">IF(SUM(ABS(M78:Y78))&gt;0,IF(OR($M$8:$Y$8=M78:Y78),"Hide","Show"),"")</f>
        <v/>
      </c>
    </row>
    <row r="79" spans="2:12" ht="16" thickBot="1" x14ac:dyDescent="0.45">
      <c r="B79" s="263"/>
      <c r="C79" s="1118" t="s">
        <v>71</v>
      </c>
      <c r="D79" s="1119"/>
      <c r="E79" s="1119"/>
      <c r="F79" s="1120"/>
      <c r="G79" s="333"/>
      <c r="I79" s="94"/>
      <c r="K79" s="18"/>
      <c r="L79" s="736" t="str">
        <f t="array" ref="L79">IF(SUM(ABS(M79:Y79))&gt;0,IF(OR($M$8:$Y$8=M79:Y79),"Hide","Show"),"")</f>
        <v/>
      </c>
    </row>
    <row r="80" spans="2:12" x14ac:dyDescent="0.4">
      <c r="B80" s="263"/>
      <c r="C80" s="267"/>
      <c r="D80" s="1219" t="s">
        <v>355</v>
      </c>
      <c r="E80" s="1219"/>
      <c r="F80" s="1220"/>
      <c r="G80" s="333"/>
      <c r="I80" s="94"/>
      <c r="K80" s="18"/>
      <c r="L80" s="736" t="str">
        <f t="array" ref="L80">IF(SUM(ABS(M80:Y80))&gt;0,IF(OR($M$8:$Y$8=M80:Y80),"Hide","Show"),"")</f>
        <v/>
      </c>
    </row>
    <row r="81" spans="2:12" x14ac:dyDescent="0.4">
      <c r="B81" s="263"/>
      <c r="C81" s="271" t="s">
        <v>251</v>
      </c>
      <c r="D81" s="1109"/>
      <c r="E81" s="1110"/>
      <c r="F81" s="1111"/>
      <c r="G81" s="333"/>
      <c r="I81" s="94"/>
      <c r="K81" s="18"/>
      <c r="L81" s="736" t="str">
        <f t="array" ref="L81">IF(SUM(ABS(M81:Y81))&gt;0,IF(OR($M$8:$Y$8=M81:Y81),"Hide","Show"),"")</f>
        <v/>
      </c>
    </row>
    <row r="82" spans="2:12" ht="16" thickBot="1" x14ac:dyDescent="0.45">
      <c r="B82" s="263"/>
      <c r="C82" s="275" t="s">
        <v>252</v>
      </c>
      <c r="D82" s="1221"/>
      <c r="E82" s="1222"/>
      <c r="F82" s="1223"/>
      <c r="G82" s="333"/>
      <c r="I82" s="94"/>
      <c r="K82" s="18"/>
      <c r="L82" s="736" t="str">
        <f t="array" ref="L82">IF(SUM(ABS(M82:Y82))&gt;0,IF(OR($M$8:$Y$8=M82:Y82),"Hide","Show"),"")</f>
        <v/>
      </c>
    </row>
    <row r="83" spans="2:12" ht="16" thickBot="1" x14ac:dyDescent="0.45">
      <c r="B83" s="263"/>
      <c r="C83" s="258"/>
      <c r="D83" s="258"/>
      <c r="E83" s="258"/>
      <c r="F83" s="258"/>
      <c r="G83" s="333"/>
      <c r="I83" s="94"/>
      <c r="K83" s="18"/>
      <c r="L83" s="736" t="str">
        <f t="array" ref="L83">IF(SUM(ABS(M83:Y83))&gt;0,IF(OR($M$8:$Y$8=M83:Y83),"Hide","Show"),"")</f>
        <v/>
      </c>
    </row>
    <row r="84" spans="2:12" ht="16" thickBot="1" x14ac:dyDescent="0.45">
      <c r="B84" s="263"/>
      <c r="C84" s="1118" t="s">
        <v>76</v>
      </c>
      <c r="D84" s="1119"/>
      <c r="E84" s="1119"/>
      <c r="F84" s="1120"/>
      <c r="G84" s="333"/>
      <c r="I84" s="94"/>
      <c r="K84" s="18"/>
      <c r="L84" s="736" t="str">
        <f t="array" ref="L84">IF(SUM(ABS(M84:Y84))&gt;0,IF(OR($M$8:$Y$8=M84:Y84),"Hide","Show"),"")</f>
        <v/>
      </c>
    </row>
    <row r="85" spans="2:12" x14ac:dyDescent="0.4">
      <c r="B85" s="263"/>
      <c r="C85" s="294"/>
      <c r="D85" s="1176" t="s">
        <v>568</v>
      </c>
      <c r="E85" s="1177"/>
      <c r="F85" s="1178"/>
      <c r="G85" s="325"/>
      <c r="I85" s="120"/>
      <c r="J85" s="135"/>
      <c r="K85" s="18"/>
      <c r="L85" s="736" t="str">
        <f t="array" ref="L85">IF(SUM(ABS(M85:Y85))&gt;0,IF(OR($M$8:$Y$8=M85:Y85),"Hide","Show"),"")</f>
        <v/>
      </c>
    </row>
    <row r="86" spans="2:12" x14ac:dyDescent="0.4">
      <c r="B86" s="263"/>
      <c r="C86" s="263"/>
      <c r="D86" s="269" t="s">
        <v>52</v>
      </c>
      <c r="E86" s="269" t="s">
        <v>53</v>
      </c>
      <c r="F86" s="270" t="s">
        <v>54</v>
      </c>
      <c r="G86" s="327"/>
      <c r="I86" s="118"/>
      <c r="J86" s="134"/>
      <c r="K86" s="18"/>
      <c r="L86" s="736" t="str">
        <f t="array" ref="L86">IF(SUM(ABS(M86:Y86))&gt;0,IF(OR($M$8:$Y$8=M86:Y86),"Hide","Show"),"")</f>
        <v/>
      </c>
    </row>
    <row r="87" spans="2:12" x14ac:dyDescent="0.4">
      <c r="B87" s="263"/>
      <c r="C87" s="271" t="s">
        <v>77</v>
      </c>
      <c r="D87" s="616"/>
      <c r="E87" s="616"/>
      <c r="F87" s="617"/>
      <c r="G87" s="333"/>
      <c r="I87" s="94"/>
      <c r="K87" s="18"/>
      <c r="L87" s="736" t="str">
        <f t="array" ref="L87">IF(SUM(ABS(M87:Y87))&gt;0,IF(OR($M$8:$Y$8=M87:Y87),"Hide","Show"),"")</f>
        <v/>
      </c>
    </row>
    <row r="88" spans="2:12" x14ac:dyDescent="0.4">
      <c r="B88" s="263"/>
      <c r="C88" s="274" t="s">
        <v>78</v>
      </c>
      <c r="D88" s="616"/>
      <c r="E88" s="616"/>
      <c r="F88" s="617"/>
      <c r="G88" s="333"/>
      <c r="I88" s="94"/>
      <c r="K88" s="18"/>
      <c r="L88" s="736" t="str">
        <f t="array" ref="L88">IF(SUM(ABS(M88:Y88))&gt;0,IF(OR($M$8:$Y$8=M88:Y88),"Hide","Show"),"")</f>
        <v/>
      </c>
    </row>
    <row r="89" spans="2:12" x14ac:dyDescent="0.4">
      <c r="B89" s="263"/>
      <c r="C89" s="271" t="s">
        <v>79</v>
      </c>
      <c r="D89" s="616"/>
      <c r="E89" s="656"/>
      <c r="F89" s="657"/>
      <c r="G89" s="333"/>
      <c r="I89" s="94"/>
      <c r="K89" s="18"/>
      <c r="L89" s="736" t="str">
        <f t="array" ref="L89">IF(SUM(ABS(M89:Y89))&gt;0,IF(OR($M$8:$Y$8=M89:Y89),"Hide","Show"),"")</f>
        <v/>
      </c>
    </row>
    <row r="90" spans="2:12" x14ac:dyDescent="0.4">
      <c r="B90" s="263"/>
      <c r="C90" s="274" t="s">
        <v>80</v>
      </c>
      <c r="D90" s="616"/>
      <c r="E90" s="656"/>
      <c r="F90" s="657"/>
      <c r="G90" s="333"/>
      <c r="I90" s="94"/>
      <c r="K90" s="18"/>
      <c r="L90" s="736" t="str">
        <f t="array" ref="L90">IF(SUM(ABS(M90:Y90))&gt;0,IF(OR($M$8:$Y$8=M90:Y90),"Hide","Show"),"")</f>
        <v/>
      </c>
    </row>
    <row r="91" spans="2:12" x14ac:dyDescent="0.4">
      <c r="B91" s="263"/>
      <c r="C91" s="271" t="s">
        <v>81</v>
      </c>
      <c r="D91" s="616"/>
      <c r="E91" s="616"/>
      <c r="F91" s="617"/>
      <c r="G91" s="333"/>
      <c r="I91" s="94"/>
      <c r="K91" s="18"/>
      <c r="L91" s="736" t="str">
        <f t="array" ref="L91">IF(SUM(ABS(M91:Y91))&gt;0,IF(OR($M$8:$Y$8=M91:Y91),"Hide","Show"),"")</f>
        <v/>
      </c>
    </row>
    <row r="92" spans="2:12" x14ac:dyDescent="0.4">
      <c r="B92" s="268"/>
      <c r="C92" s="274" t="s">
        <v>82</v>
      </c>
      <c r="D92" s="616"/>
      <c r="E92" s="616"/>
      <c r="F92" s="617"/>
      <c r="G92" s="333"/>
      <c r="I92" s="94"/>
      <c r="K92" s="18"/>
      <c r="L92" s="736" t="str">
        <f t="array" ref="L92">IF(SUM(ABS(M92:Y92))&gt;0,IF(OR($M$8:$Y$8=M92:Y92),"Hide","Show"),"")</f>
        <v/>
      </c>
    </row>
    <row r="93" spans="2:12" x14ac:dyDescent="0.4">
      <c r="B93" s="263"/>
      <c r="C93" s="271" t="s">
        <v>83</v>
      </c>
      <c r="D93" s="616"/>
      <c r="E93" s="656"/>
      <c r="F93" s="657"/>
      <c r="G93" s="333"/>
      <c r="I93" s="94"/>
      <c r="K93" s="18"/>
      <c r="L93" s="736" t="str">
        <f t="array" ref="L93">IF(SUM(ABS(M93:Y93))&gt;0,IF(OR($M$8:$Y$8=M93:Y93),"Hide","Show"),"")</f>
        <v/>
      </c>
    </row>
    <row r="94" spans="2:12" ht="16" thickBot="1" x14ac:dyDescent="0.45">
      <c r="B94" s="263"/>
      <c r="C94" s="275" t="s">
        <v>84</v>
      </c>
      <c r="D94" s="621"/>
      <c r="E94" s="658"/>
      <c r="F94" s="659"/>
      <c r="G94" s="333"/>
      <c r="I94" s="94"/>
      <c r="K94" s="18"/>
      <c r="L94" s="736" t="str">
        <f t="array" ref="L94">IF(SUM(ABS(M94:Y94))&gt;0,IF(OR($M$8:$Y$8=M94:Y94),"Hide","Show"),"")</f>
        <v/>
      </c>
    </row>
    <row r="95" spans="2:12" ht="16" thickBot="1" x14ac:dyDescent="0.45">
      <c r="B95" s="263"/>
      <c r="C95" s="258"/>
      <c r="D95" s="258"/>
      <c r="E95" s="258"/>
      <c r="F95" s="258"/>
      <c r="G95" s="333"/>
      <c r="I95" s="94"/>
      <c r="K95" s="18"/>
      <c r="L95" s="736" t="str">
        <f t="array" ref="L95">IF(SUM(ABS(M95:Y95))&gt;0,IF(OR($M$8:$Y$8=M95:Y95),"Hide","Show"),"")</f>
        <v/>
      </c>
    </row>
    <row r="96" spans="2:12" ht="16" thickBot="1" x14ac:dyDescent="0.45">
      <c r="B96" s="263"/>
      <c r="C96" s="1118" t="s">
        <v>85</v>
      </c>
      <c r="D96" s="1119"/>
      <c r="E96" s="1119"/>
      <c r="F96" s="1120"/>
      <c r="G96" s="333"/>
      <c r="I96" s="94"/>
      <c r="K96" s="18"/>
      <c r="L96" s="736" t="str">
        <f t="array" ref="L96">IF(SUM(ABS(M96:Y96))&gt;0,IF(OR($M$8:$Y$8=M96:Y96),"Hide","Show"),"")</f>
        <v/>
      </c>
    </row>
    <row r="97" spans="1:12" x14ac:dyDescent="0.4">
      <c r="B97" s="263"/>
      <c r="C97" s="267"/>
      <c r="D97" s="1217" t="s">
        <v>356</v>
      </c>
      <c r="E97" s="1217"/>
      <c r="F97" s="1218"/>
      <c r="G97" s="333"/>
      <c r="I97" s="94"/>
      <c r="K97" s="18"/>
      <c r="L97" s="736" t="str">
        <f t="array" ref="L97">IF(SUM(ABS(M97:Y97))&gt;0,IF(OR($M$8:$Y$8=M97:Y97),"Hide","Show"),"")</f>
        <v/>
      </c>
    </row>
    <row r="98" spans="1:12" x14ac:dyDescent="0.4">
      <c r="B98" s="263"/>
      <c r="C98" s="364" t="s">
        <v>353</v>
      </c>
      <c r="D98" s="1109"/>
      <c r="E98" s="1110"/>
      <c r="F98" s="1111"/>
      <c r="G98" s="333"/>
      <c r="I98" s="94"/>
      <c r="K98" s="18"/>
      <c r="L98" s="736" t="str">
        <f t="array" ref="L98">IF(SUM(ABS(M98:Y98))&gt;0,IF(OR($M$8:$Y$8=M98:Y98),"Hide","Show"),"")</f>
        <v/>
      </c>
    </row>
    <row r="99" spans="1:12" x14ac:dyDescent="0.4">
      <c r="B99" s="263"/>
      <c r="C99" s="271" t="s">
        <v>253</v>
      </c>
      <c r="D99" s="1109"/>
      <c r="E99" s="1110"/>
      <c r="F99" s="1111"/>
      <c r="G99" s="333"/>
      <c r="I99" s="94"/>
      <c r="K99" s="18"/>
      <c r="L99" s="736" t="str">
        <f t="array" ref="L99">IF(SUM(ABS(M99:Y99))&gt;0,IF(OR($M$8:$Y$8=M99:Y99),"Hide","Show"),"")</f>
        <v/>
      </c>
    </row>
    <row r="100" spans="1:12" ht="31.5" thickBot="1" x14ac:dyDescent="0.45">
      <c r="B100" s="263"/>
      <c r="C100" s="272" t="s">
        <v>434</v>
      </c>
      <c r="D100" s="1227" t="str">
        <f>IF(D98+D99=0,"",D98+D99)</f>
        <v/>
      </c>
      <c r="E100" s="1228"/>
      <c r="F100" s="1229"/>
      <c r="G100" s="333"/>
      <c r="I100" s="94"/>
      <c r="K100" s="18"/>
      <c r="L100" s="736" t="str">
        <f t="array" ref="L100">IF(SUM(ABS(M100:Y100))&gt;0,IF(OR($M$8:$Y$8=M100:Y100),"Hide","Show"),"")</f>
        <v/>
      </c>
    </row>
    <row r="101" spans="1:12" ht="16" thickBot="1" x14ac:dyDescent="0.45">
      <c r="B101" s="276"/>
      <c r="C101" s="261"/>
      <c r="D101" s="261"/>
      <c r="E101" s="261"/>
      <c r="F101" s="261"/>
      <c r="G101" s="262"/>
      <c r="K101" s="18"/>
      <c r="L101" s="736" t="str">
        <f t="array" ref="L101">IF(SUM(ABS(M101:Y101))&gt;0,IF(OR($M$8:$Y$8=M101:Y101),"Hide","Show"),"")</f>
        <v/>
      </c>
    </row>
    <row r="102" spans="1:12" x14ac:dyDescent="0.4">
      <c r="K102" s="18"/>
      <c r="L102" s="736" t="str">
        <f t="array" ref="L102">IF(SUM(ABS(M102:Y102))&gt;0,IF(OR($M$8:$Y$8=M102:Y102),"Hide","Show"),"")</f>
        <v/>
      </c>
    </row>
    <row r="103" spans="1:12" s="17" customFormat="1" x14ac:dyDescent="0.4">
      <c r="A103" s="18"/>
      <c r="B103" s="18"/>
      <c r="C103" s="18"/>
      <c r="D103" s="18"/>
      <c r="E103" s="18"/>
      <c r="F103" s="18"/>
      <c r="G103" s="18"/>
      <c r="H103" s="18"/>
      <c r="I103" s="209"/>
      <c r="J103" s="209"/>
      <c r="K103" s="209"/>
      <c r="L103" s="736" t="str">
        <f t="array" ref="L103">IF(SUM(ABS(M103:Y103))&gt;0,IF(OR($M$8:$Y$8=M103:Y103),"Hide","Show"),"")</f>
        <v/>
      </c>
    </row>
    <row r="104" spans="1:12" x14ac:dyDescent="0.4">
      <c r="L104" s="736" t="str">
        <f t="array" ref="L104">IF(SUM(ABS(M104:Y104))&gt;0,IF(OR($M$8:$Y$8=M104:Y104),"Hide","Show"),"")</f>
        <v/>
      </c>
    </row>
    <row r="105" spans="1:12" x14ac:dyDescent="0.4">
      <c r="L105" s="736" t="str">
        <f t="array" ref="L105">IF(SUM(ABS(M105:Y105))&gt;0,IF(OR($M$8:$Y$8=M105:Y105),"Hide","Show"),"")</f>
        <v/>
      </c>
    </row>
    <row r="106" spans="1:12" x14ac:dyDescent="0.4">
      <c r="L106" s="736" t="str">
        <f t="array" ref="L106">IF(SUM(ABS(M106:Y106))&gt;0,IF(OR($M$8:$Y$8=M106:Y106),"Hide","Show"),"")</f>
        <v/>
      </c>
    </row>
    <row r="107" spans="1:12" x14ac:dyDescent="0.4">
      <c r="L107" s="736" t="str">
        <f t="array" ref="L107">IF(SUM(ABS(M107:Y107))&gt;0,IF(OR($M$8:$Y$8=M107:Y107),"Hide","Show"),"")</f>
        <v/>
      </c>
    </row>
    <row r="108" spans="1:12" x14ac:dyDescent="0.4">
      <c r="L108" s="736" t="str">
        <f t="array" ref="L108">IF(SUM(ABS(M108:Y108))&gt;0,IF(OR($M$8:$Y$8=M108:Y108),"Hide","Show"),"")</f>
        <v/>
      </c>
    </row>
    <row r="109" spans="1:12" x14ac:dyDescent="0.4">
      <c r="L109" s="736" t="str">
        <f t="array" ref="L109">IF(SUM(ABS(M109:Y109))&gt;0,IF(OR($M$8:$Y$8=M109:Y109),"Hide","Show"),"")</f>
        <v/>
      </c>
    </row>
    <row r="110" spans="1:12" x14ac:dyDescent="0.4">
      <c r="L110" s="736" t="str">
        <f t="array" ref="L110">IF(SUM(ABS(M110:Y110))&gt;0,IF(OR($M$8:$Y$8=M110:Y110),"Hide","Show"),"")</f>
        <v/>
      </c>
    </row>
    <row r="111" spans="1:12" x14ac:dyDescent="0.4">
      <c r="L111" s="736" t="str">
        <f t="array" ref="L111">IF(SUM(ABS(M111:Y111))&gt;0,IF(OR($M$8:$Y$8=M111:Y111),"Hide","Show"),"")</f>
        <v/>
      </c>
    </row>
    <row r="112" spans="1:12" x14ac:dyDescent="0.4">
      <c r="L112" s="736" t="str">
        <f t="array" ref="L112">IF(SUM(ABS(M112:Y112))&gt;0,IF(OR($M$8:$Y$8=M112:Y112),"Hide","Show"),"")</f>
        <v/>
      </c>
    </row>
    <row r="113" spans="12:12" x14ac:dyDescent="0.4">
      <c r="L113" s="736" t="str">
        <f t="array" ref="L113">IF(SUM(ABS(M113:Y113))&gt;0,IF(OR($M$8:$Y$8=M113:Y113),"Hide","Show"),"")</f>
        <v/>
      </c>
    </row>
    <row r="114" spans="12:12" x14ac:dyDescent="0.4">
      <c r="L114" s="736" t="str">
        <f t="array" ref="L114">IF(SUM(ABS(M114:Y114))&gt;0,IF(OR($M$8:$Y$8=M114:Y114),"Hide","Show"),"")</f>
        <v/>
      </c>
    </row>
    <row r="115" spans="12:12" x14ac:dyDescent="0.4">
      <c r="L115" s="736" t="str">
        <f t="array" ref="L115">IF(SUM(ABS(M115:Y115))&gt;0,IF(OR($M$8:$Y$8=M115:Y115),"Hide","Show"),"")</f>
        <v/>
      </c>
    </row>
    <row r="116" spans="12:12" x14ac:dyDescent="0.4">
      <c r="L116" s="736" t="str">
        <f t="array" ref="L116">IF(SUM(ABS(M116:Y116))&gt;0,IF(OR($M$8:$Y$8=M116:Y116),"Hide","Show"),"")</f>
        <v/>
      </c>
    </row>
    <row r="117" spans="12:12" x14ac:dyDescent="0.4">
      <c r="L117" s="736" t="str">
        <f t="array" ref="L117">IF(SUM(ABS(M117:Y117))&gt;0,IF(OR($M$8:$Y$8=M117:Y117),"Hide","Show"),"")</f>
        <v/>
      </c>
    </row>
    <row r="118" spans="12:12" x14ac:dyDescent="0.4">
      <c r="L118" s="736" t="str">
        <f t="array" ref="L118">IF(SUM(ABS(M118:Y118))&gt;0,IF(OR($M$8:$Y$8=M118:Y118),"Hide","Show"),"")</f>
        <v/>
      </c>
    </row>
    <row r="119" spans="12:12" x14ac:dyDescent="0.4">
      <c r="L119" s="736" t="str">
        <f t="array" ref="L119">IF(SUM(ABS(M119:Y119))&gt;0,IF(OR($M$8:$Y$8=M119:Y119),"Hide","Show"),"")</f>
        <v/>
      </c>
    </row>
    <row r="120" spans="12:12" x14ac:dyDescent="0.4">
      <c r="L120" s="736" t="str">
        <f t="array" ref="L120">IF(SUM(ABS(M120:Y120))&gt;0,IF(OR($M$8:$Y$8=M120:Y120),"Hide","Show"),"")</f>
        <v/>
      </c>
    </row>
    <row r="121" spans="12:12" x14ac:dyDescent="0.4">
      <c r="L121" s="736" t="str">
        <f t="array" ref="L121">IF(SUM(ABS(M121:Y121))&gt;0,IF(OR($M$8:$Y$8=M121:Y121),"Hide","Show"),"")</f>
        <v/>
      </c>
    </row>
    <row r="122" spans="12:12" x14ac:dyDescent="0.4">
      <c r="L122" s="736" t="str">
        <f t="array" ref="L122">IF(SUM(ABS(M122:Y122))&gt;0,IF(OR($M$8:$Y$8=M122:Y122),"Hide","Show"),"")</f>
        <v/>
      </c>
    </row>
    <row r="123" spans="12:12" x14ac:dyDescent="0.4">
      <c r="L123" s="736" t="str">
        <f t="array" ref="L123">IF(SUM(ABS(M123:Y123))&gt;0,IF(OR($M$8:$Y$8=M123:Y123),"Hide","Show"),"")</f>
        <v/>
      </c>
    </row>
    <row r="124" spans="12:12" x14ac:dyDescent="0.4">
      <c r="L124" s="736" t="str">
        <f t="array" ref="L124">IF(SUM(ABS(M124:Y124))&gt;0,IF(OR($M$8:$Y$8=M124:Y124),"Hide","Show"),"")</f>
        <v/>
      </c>
    </row>
    <row r="125" spans="12:12" x14ac:dyDescent="0.4">
      <c r="L125" s="736" t="str">
        <f t="array" ref="L125">IF(SUM(ABS(M125:Y125))&gt;0,IF(OR($M$8:$Y$8=M125:Y125),"Hide","Show"),"")</f>
        <v/>
      </c>
    </row>
    <row r="126" spans="12:12" x14ac:dyDescent="0.4">
      <c r="L126" s="736" t="str">
        <f t="array" ref="L126">IF(SUM(ABS(M126:Y126))&gt;0,IF(OR($M$8:$Y$8=M126:Y126),"Hide","Show"),"")</f>
        <v/>
      </c>
    </row>
    <row r="127" spans="12:12" x14ac:dyDescent="0.4">
      <c r="L127" s="736" t="str">
        <f t="array" ref="L127">IF(SUM(ABS(M127:Y127))&gt;0,IF(OR($M$8:$Y$8=M127:Y127),"Hide","Show"),"")</f>
        <v/>
      </c>
    </row>
    <row r="128" spans="12:12" x14ac:dyDescent="0.4">
      <c r="L128" s="736" t="str">
        <f t="array" ref="L128">IF(SUM(ABS(M128:Y128))&gt;0,IF(OR($M$8:$Y$8=M128:Y128),"Hide","Show"),"")</f>
        <v/>
      </c>
    </row>
    <row r="129" spans="12:12" x14ac:dyDescent="0.4">
      <c r="L129" s="736" t="str">
        <f t="array" ref="L129">IF(SUM(ABS(M129:Y129))&gt;0,IF(OR($M$8:$Y$8=M129:Y129),"Hide","Show"),"")</f>
        <v/>
      </c>
    </row>
    <row r="130" spans="12:12" x14ac:dyDescent="0.4">
      <c r="L130" s="736" t="str">
        <f t="array" ref="L130">IF(SUM(ABS(M130:Y130))&gt;0,IF(OR($M$8:$Y$8=M130:Y130),"Hide","Show"),"")</f>
        <v/>
      </c>
    </row>
    <row r="131" spans="12:12" x14ac:dyDescent="0.4">
      <c r="L131" s="736" t="str">
        <f t="array" ref="L131">IF(SUM(ABS(M131:Y131))&gt;0,IF(OR($M$8:$Y$8=M131:Y131),"Hide","Show"),"")</f>
        <v/>
      </c>
    </row>
    <row r="132" spans="12:12" x14ac:dyDescent="0.4">
      <c r="L132" s="736" t="str">
        <f t="array" ref="L132">IF(SUM(ABS(M132:Y132))&gt;0,IF(OR($M$8:$Y$8=M132:Y132),"Hide","Show"),"")</f>
        <v/>
      </c>
    </row>
    <row r="133" spans="12:12" x14ac:dyDescent="0.4">
      <c r="L133" s="736" t="str">
        <f t="array" ref="L133">IF(SUM(ABS(M133:Y133))&gt;0,IF(OR($M$8:$Y$8=M133:Y133),"Hide","Show"),"")</f>
        <v/>
      </c>
    </row>
    <row r="134" spans="12:12" x14ac:dyDescent="0.4">
      <c r="L134" s="736" t="str">
        <f t="array" ref="L134">IF(SUM(ABS(M134:Y134))&gt;0,IF(OR($M$8:$Y$8=M134:Y134),"Hide","Show"),"")</f>
        <v/>
      </c>
    </row>
    <row r="135" spans="12:12" x14ac:dyDescent="0.4">
      <c r="L135" s="736" t="str">
        <f t="array" ref="L135">IF(SUM(ABS(M135:Y135))&gt;0,IF(OR($M$8:$Y$8=M135:Y135),"Hide","Show"),"")</f>
        <v/>
      </c>
    </row>
    <row r="136" spans="12:12" x14ac:dyDescent="0.4">
      <c r="L136" s="736" t="str">
        <f t="array" ref="L136">IF(SUM(ABS(M136:Y136))&gt;0,IF(OR($M$8:$Y$8=M136:Y136),"Hide","Show"),"")</f>
        <v/>
      </c>
    </row>
    <row r="137" spans="12:12" x14ac:dyDescent="0.4">
      <c r="L137" s="736" t="str">
        <f t="array" ref="L137">IF(SUM(ABS(M137:Y137))&gt;0,IF(OR($M$8:$Y$8=M137:Y137),"Hide","Show"),"")</f>
        <v/>
      </c>
    </row>
    <row r="138" spans="12:12" x14ac:dyDescent="0.4">
      <c r="L138" s="736" t="str">
        <f t="array" ref="L138">IF(SUM(ABS(M138:Y138))&gt;0,IF(OR($M$8:$Y$8=M138:Y138),"Hide","Show"),"")</f>
        <v/>
      </c>
    </row>
    <row r="139" spans="12:12" x14ac:dyDescent="0.4">
      <c r="L139" s="736" t="str">
        <f t="array" ref="L139">IF(SUM(ABS(M139:Y139))&gt;0,IF(OR($M$8:$Y$8=M139:Y139),"Hide","Show"),"")</f>
        <v/>
      </c>
    </row>
    <row r="140" spans="12:12" x14ac:dyDescent="0.4">
      <c r="L140" s="736" t="str">
        <f t="array" ref="L140">IF(SUM(ABS(M140:Y140))&gt;0,IF(OR($M$8:$Y$8=M140:Y140),"Hide","Show"),"")</f>
        <v/>
      </c>
    </row>
    <row r="141" spans="12:12" x14ac:dyDescent="0.4">
      <c r="L141" s="736" t="str">
        <f t="array" ref="L141">IF(SUM(ABS(M141:Y141))&gt;0,IF(OR($M$8:$Y$8=M141:Y141),"Hide","Show"),"")</f>
        <v/>
      </c>
    </row>
    <row r="142" spans="12:12" x14ac:dyDescent="0.4">
      <c r="L142" s="736" t="str">
        <f t="array" ref="L142">IF(SUM(ABS(M142:Y142))&gt;0,IF(OR($M$8:$Y$8=M142:Y142),"Hide","Show"),"")</f>
        <v/>
      </c>
    </row>
    <row r="143" spans="12:12" x14ac:dyDescent="0.4">
      <c r="L143" s="736" t="str">
        <f t="array" ref="L143">IF(SUM(ABS(M143:Y143))&gt;0,IF(OR($M$8:$Y$8=M143:Y143),"Hide","Show"),"")</f>
        <v/>
      </c>
    </row>
    <row r="144" spans="12:12" x14ac:dyDescent="0.4">
      <c r="L144" s="736" t="str">
        <f t="array" ref="L144">IF(SUM(ABS(M144:Y144))&gt;0,IF(OR($M$8:$Y$8=M144:Y144),"Hide","Show"),"")</f>
        <v/>
      </c>
    </row>
    <row r="145" spans="12:12" x14ac:dyDescent="0.4">
      <c r="L145" s="736" t="str">
        <f t="array" ref="L145">IF(SUM(ABS(M145:Y145))&gt;0,IF(OR($M$8:$Y$8=M145:Y145),"Hide","Show"),"")</f>
        <v/>
      </c>
    </row>
    <row r="146" spans="12:12" x14ac:dyDescent="0.4">
      <c r="L146" s="736" t="str">
        <f t="array" ref="L146">IF(SUM(ABS(M146:Y146))&gt;0,IF(OR($M$8:$Y$8=M146:Y146),"Hide","Show"),"")</f>
        <v/>
      </c>
    </row>
    <row r="147" spans="12:12" x14ac:dyDescent="0.4">
      <c r="L147" s="736" t="str">
        <f t="array" ref="L147">IF(SUM(ABS(M147:Y147))&gt;0,IF(OR($M$8:$Y$8=M147:Y147),"Hide","Show"),"")</f>
        <v/>
      </c>
    </row>
    <row r="148" spans="12:12" x14ac:dyDescent="0.4">
      <c r="L148" s="736" t="str">
        <f t="array" ref="L148">IF(SUM(ABS(M148:Y148))&gt;0,IF(OR($M$8:$Y$8=M148:Y148),"Hide","Show"),"")</f>
        <v/>
      </c>
    </row>
    <row r="149" spans="12:12" x14ac:dyDescent="0.4">
      <c r="L149" s="736" t="str">
        <f t="array" ref="L149">IF(SUM(ABS(M149:Y149))&gt;0,IF(OR($M$8:$Y$8=M149:Y149),"Hide","Show"),"")</f>
        <v/>
      </c>
    </row>
    <row r="150" spans="12:12" x14ac:dyDescent="0.4">
      <c r="L150" s="736" t="str">
        <f t="array" ref="L150">IF(SUM(ABS(M150:Y150))&gt;0,IF(OR($M$8:$Y$8=M150:Y150),"Hide","Show"),"")</f>
        <v/>
      </c>
    </row>
    <row r="151" spans="12:12" x14ac:dyDescent="0.4">
      <c r="L151" s="736" t="str">
        <f t="array" ref="L151">IF(SUM(ABS(M151:Y151))&gt;0,IF(OR($M$8:$Y$8=M151:Y151),"Hide","Show"),"")</f>
        <v/>
      </c>
    </row>
    <row r="152" spans="12:12" x14ac:dyDescent="0.4">
      <c r="L152" s="736" t="str">
        <f t="array" ref="L152">IF(SUM(ABS(M152:Y152))&gt;0,IF(OR($M$8:$Y$8=M152:Y152),"Hide","Show"),"")</f>
        <v/>
      </c>
    </row>
    <row r="153" spans="12:12" x14ac:dyDescent="0.4">
      <c r="L153" s="736" t="str">
        <f t="array" ref="L153">IF(SUM(ABS(M153:Y153))&gt;0,IF(OR($M$8:$Y$8=M153:Y153),"Hide","Show"),"")</f>
        <v/>
      </c>
    </row>
    <row r="154" spans="12:12" x14ac:dyDescent="0.4">
      <c r="L154" s="736" t="str">
        <f t="array" ref="L154">IF(SUM(ABS(M154:Y154))&gt;0,IF(OR($M$8:$Y$8=M154:Y154),"Hide","Show"),"")</f>
        <v/>
      </c>
    </row>
    <row r="155" spans="12:12" x14ac:dyDescent="0.4">
      <c r="L155" s="736" t="str">
        <f t="array" ref="L155">IF(SUM(ABS(M155:Y155))&gt;0,IF(OR($M$8:$Y$8=M155:Y155),"Hide","Show"),"")</f>
        <v/>
      </c>
    </row>
    <row r="156" spans="12:12" x14ac:dyDescent="0.4">
      <c r="L156" s="736" t="str">
        <f t="array" ref="L156">IF(SUM(ABS(M156:Y156))&gt;0,IF(OR($M$8:$Y$8=M156:Y156),"Hide","Show"),"")</f>
        <v/>
      </c>
    </row>
    <row r="157" spans="12:12" x14ac:dyDescent="0.4">
      <c r="L157" s="736" t="str">
        <f t="array" ref="L157">IF(SUM(ABS(M157:Y157))&gt;0,IF(OR($M$8:$Y$8=M157:Y157),"Hide","Show"),"")</f>
        <v/>
      </c>
    </row>
    <row r="158" spans="12:12" x14ac:dyDescent="0.4">
      <c r="L158" s="736" t="str">
        <f t="array" ref="L158">IF(SUM(ABS(M158:Y158))&gt;0,IF(OR($M$8:$Y$8=M158:Y158),"Hide","Show"),"")</f>
        <v/>
      </c>
    </row>
    <row r="159" spans="12:12" x14ac:dyDescent="0.4">
      <c r="L159" s="736" t="str">
        <f t="array" ref="L159">IF(SUM(ABS(M159:Y159))&gt;0,IF(OR($M$8:$Y$8=M159:Y159),"Hide","Show"),"")</f>
        <v/>
      </c>
    </row>
    <row r="160" spans="12:12" x14ac:dyDescent="0.4">
      <c r="L160" s="736" t="str">
        <f t="array" ref="L160">IF(SUM(ABS(M160:Y160))&gt;0,IF(OR($M$8:$Y$8=M160:Y160),"Hide","Show"),"")</f>
        <v/>
      </c>
    </row>
    <row r="161" spans="12:12" x14ac:dyDescent="0.4">
      <c r="L161" s="736" t="str">
        <f t="array" ref="L161">IF(SUM(ABS(M161:Y161))&gt;0,IF(OR($M$8:$Y$8=M161:Y161),"Hide","Show"),"")</f>
        <v/>
      </c>
    </row>
    <row r="162" spans="12:12" x14ac:dyDescent="0.4">
      <c r="L162" s="736" t="str">
        <f t="array" ref="L162">IF(SUM(ABS(M162:Y162))&gt;0,IF(OR($M$8:$Y$8=M162:Y162),"Hide","Show"),"")</f>
        <v/>
      </c>
    </row>
    <row r="163" spans="12:12" x14ac:dyDescent="0.4">
      <c r="L163" s="736" t="str">
        <f t="array" ref="L163">IF(SUM(ABS(M163:Y163))&gt;0,IF(OR($M$8:$Y$8=M163:Y163),"Hide","Show"),"")</f>
        <v/>
      </c>
    </row>
    <row r="164" spans="12:12" x14ac:dyDescent="0.4">
      <c r="L164" s="736" t="str">
        <f t="array" ref="L164">IF(SUM(ABS(M164:Y164))&gt;0,IF(OR($M$8:$Y$8=M164:Y164),"Hide","Show"),"")</f>
        <v/>
      </c>
    </row>
    <row r="165" spans="12:12" x14ac:dyDescent="0.4">
      <c r="L165" s="736" t="str">
        <f t="array" ref="L165">IF(SUM(ABS(M165:Y165))&gt;0,IF(OR($M$8:$Y$8=M165:Y165),"Hide","Show"),"")</f>
        <v/>
      </c>
    </row>
    <row r="166" spans="12:12" x14ac:dyDescent="0.4">
      <c r="L166" s="736" t="str">
        <f t="array" ref="L166">IF(SUM(ABS(M166:Y166))&gt;0,IF(OR($M$8:$Y$8=M166:Y166),"Hide","Show"),"")</f>
        <v/>
      </c>
    </row>
    <row r="167" spans="12:12" x14ac:dyDescent="0.4">
      <c r="L167" s="736" t="str">
        <f t="array" ref="L167">IF(SUM(ABS(M167:Y167))&gt;0,IF(OR($M$8:$Y$8=M167:Y167),"Hide","Show"),"")</f>
        <v/>
      </c>
    </row>
    <row r="168" spans="12:12" x14ac:dyDescent="0.4">
      <c r="L168" s="736" t="str">
        <f t="array" ref="L168">IF(SUM(ABS(M168:Y168))&gt;0,IF(OR($M$8:$Y$8=M168:Y168),"Hide","Show"),"")</f>
        <v/>
      </c>
    </row>
    <row r="169" spans="12:12" x14ac:dyDescent="0.4">
      <c r="L169" s="736" t="str">
        <f t="array" ref="L169">IF(SUM(ABS(M169:Y169))&gt;0,IF(OR($M$8:$Y$8=M169:Y169),"Hide","Show"),"")</f>
        <v/>
      </c>
    </row>
    <row r="170" spans="12:12" x14ac:dyDescent="0.4">
      <c r="L170" s="736" t="str">
        <f t="array" ref="L170">IF(SUM(ABS(M170:Y170))&gt;0,IF(OR($M$8:$Y$8=M170:Y170),"Hide","Show"),"")</f>
        <v/>
      </c>
    </row>
    <row r="171" spans="12:12" x14ac:dyDescent="0.4">
      <c r="L171" s="736" t="str">
        <f t="array" ref="L171">IF(SUM(ABS(M171:Y171))&gt;0,IF(OR($M$8:$Y$8=M171:Y171),"Hide","Show"),"")</f>
        <v/>
      </c>
    </row>
    <row r="172" spans="12:12" x14ac:dyDescent="0.4">
      <c r="L172" s="736" t="str">
        <f t="array" ref="L172">IF(SUM(ABS(M172:Y172))&gt;0,IF(OR($M$8:$Y$8=M172:Y172),"Hide","Show"),"")</f>
        <v/>
      </c>
    </row>
    <row r="173" spans="12:12" x14ac:dyDescent="0.4">
      <c r="L173" s="736" t="str">
        <f t="array" ref="L173">IF(SUM(ABS(M173:Y173))&gt;0,IF(OR($M$8:$Y$8=M173:Y173),"Hide","Show"),"")</f>
        <v/>
      </c>
    </row>
    <row r="174" spans="12:12" x14ac:dyDescent="0.4">
      <c r="L174" s="736" t="str">
        <f t="array" ref="L174">IF(SUM(ABS(M174:Y174))&gt;0,IF(OR($M$8:$Y$8=M174:Y174),"Hide","Show"),"")</f>
        <v/>
      </c>
    </row>
    <row r="175" spans="12:12" x14ac:dyDescent="0.4">
      <c r="L175" s="736" t="str">
        <f t="array" ref="L175">IF(SUM(ABS(M175:Y175))&gt;0,IF(OR($M$8:$Y$8=M175:Y175),"Hide","Show"),"")</f>
        <v/>
      </c>
    </row>
    <row r="176" spans="12:12" x14ac:dyDescent="0.4">
      <c r="L176" s="736" t="str">
        <f t="array" ref="L176">IF(SUM(ABS(M176:Y176))&gt;0,IF(OR($M$8:$Y$8=M176:Y176),"Hide","Show"),"")</f>
        <v/>
      </c>
    </row>
    <row r="177" spans="12:12" x14ac:dyDescent="0.4">
      <c r="L177" s="736" t="str">
        <f t="array" ref="L177">IF(SUM(ABS(M177:Y177))&gt;0,IF(OR($M$8:$Y$8=M177:Y177),"Hide","Show"),"")</f>
        <v/>
      </c>
    </row>
    <row r="178" spans="12:12" x14ac:dyDescent="0.4">
      <c r="L178" s="736" t="str">
        <f t="array" ref="L178">IF(SUM(ABS(M178:Y178))&gt;0,IF(OR($M$8:$Y$8=M178:Y178),"Hide","Show"),"")</f>
        <v/>
      </c>
    </row>
    <row r="179" spans="12:12" x14ac:dyDescent="0.4">
      <c r="L179" s="736" t="str">
        <f t="array" ref="L179">IF(SUM(ABS(M179:Y179))&gt;0,IF(OR($M$8:$Y$8=M179:Y179),"Hide","Show"),"")</f>
        <v/>
      </c>
    </row>
    <row r="180" spans="12:12" x14ac:dyDescent="0.4">
      <c r="L180" s="736" t="str">
        <f t="array" ref="L180">IF(SUM(ABS(M180:Y180))&gt;0,IF(OR($M$8:$Y$8=M180:Y180),"Hide","Show"),"")</f>
        <v/>
      </c>
    </row>
    <row r="181" spans="12:12" x14ac:dyDescent="0.4">
      <c r="L181" s="736" t="str">
        <f t="array" ref="L181">IF(SUM(ABS(M181:Y181))&gt;0,IF(OR($M$8:$Y$8=M181:Y181),"Hide","Show"),"")</f>
        <v/>
      </c>
    </row>
    <row r="182" spans="12:12" x14ac:dyDescent="0.4">
      <c r="L182" s="736" t="str">
        <f t="array" ref="L182">IF(SUM(ABS(M182:Y182))&gt;0,IF(OR($M$8:$Y$8=M182:Y182),"Hide","Show"),"")</f>
        <v/>
      </c>
    </row>
    <row r="183" spans="12:12" x14ac:dyDescent="0.4">
      <c r="L183" s="736" t="str">
        <f t="array" ref="L183">IF(SUM(ABS(M183:Y183))&gt;0,IF(OR($M$8:$Y$8=M183:Y183),"Hide","Show"),"")</f>
        <v/>
      </c>
    </row>
    <row r="184" spans="12:12" x14ac:dyDescent="0.4">
      <c r="L184" s="736" t="str">
        <f t="array" ref="L184">IF(SUM(ABS(M184:Y184))&gt;0,IF(OR($M$8:$Y$8=M184:Y184),"Hide","Show"),"")</f>
        <v/>
      </c>
    </row>
    <row r="185" spans="12:12" x14ac:dyDescent="0.4">
      <c r="L185" s="736" t="str">
        <f t="array" ref="L185">IF(SUM(ABS(M185:Y185))&gt;0,IF(OR($M$8:$Y$8=M185:Y185),"Hide","Show"),"")</f>
        <v/>
      </c>
    </row>
    <row r="186" spans="12:12" x14ac:dyDescent="0.4">
      <c r="L186" s="736" t="str">
        <f t="array" ref="L186">IF(SUM(ABS(M186:Y186))&gt;0,IF(OR($M$8:$Y$8=M186:Y186),"Hide","Show"),"")</f>
        <v/>
      </c>
    </row>
    <row r="187" spans="12:12" x14ac:dyDescent="0.4">
      <c r="L187" s="736" t="str">
        <f t="array" ref="L187">IF(SUM(ABS(M187:Y187))&gt;0,IF(OR($M$8:$Y$8=M187:Y187),"Hide","Show"),"")</f>
        <v/>
      </c>
    </row>
    <row r="188" spans="12:12" x14ac:dyDescent="0.4">
      <c r="L188" s="736" t="str">
        <f t="array" ref="L188">IF(SUM(ABS(M188:Y188))&gt;0,IF(OR($M$8:$Y$8=M188:Y188),"Hide","Show"),"")</f>
        <v/>
      </c>
    </row>
    <row r="189" spans="12:12" x14ac:dyDescent="0.4">
      <c r="L189" s="736" t="str">
        <f t="array" ref="L189">IF(SUM(ABS(M189:Y189))&gt;0,IF(OR($M$8:$Y$8=M189:Y189),"Hide","Show"),"")</f>
        <v/>
      </c>
    </row>
    <row r="190" spans="12:12" x14ac:dyDescent="0.4">
      <c r="L190" s="736" t="str">
        <f t="array" ref="L190">IF(SUM(ABS(M190:Y190))&gt;0,IF(OR($M$8:$Y$8=M190:Y190),"Hide","Show"),"")</f>
        <v/>
      </c>
    </row>
    <row r="191" spans="12:12" x14ac:dyDescent="0.4">
      <c r="L191" s="736" t="str">
        <f t="array" ref="L191">IF(SUM(ABS(M191:Y191))&gt;0,IF(OR($M$8:$Y$8=M191:Y191),"Hide","Show"),"")</f>
        <v/>
      </c>
    </row>
    <row r="192" spans="12:12" x14ac:dyDescent="0.4">
      <c r="L192" s="736" t="str">
        <f t="array" ref="L192">IF(SUM(ABS(M192:Y192))&gt;0,IF(OR($M$8:$Y$8=M192:Y192),"Hide","Show"),"")</f>
        <v/>
      </c>
    </row>
    <row r="193" spans="12:12" x14ac:dyDescent="0.4">
      <c r="L193" s="736" t="str">
        <f t="array" ref="L193">IF(SUM(ABS(M193:Y193))&gt;0,IF(OR($M$8:$Y$8=M193:Y193),"Hide","Show"),"")</f>
        <v/>
      </c>
    </row>
    <row r="194" spans="12:12" x14ac:dyDescent="0.4">
      <c r="L194" s="736" t="str">
        <f t="array" ref="L194">IF(SUM(ABS(M194:Y194))&gt;0,IF(OR($M$8:$Y$8=M194:Y194),"Hide","Show"),"")</f>
        <v/>
      </c>
    </row>
    <row r="195" spans="12:12" x14ac:dyDescent="0.4">
      <c r="L195" s="736" t="str">
        <f t="array" ref="L195">IF(SUM(ABS(M195:Y195))&gt;0,IF(OR($M$8:$Y$8=M195:Y195),"Hide","Show"),"")</f>
        <v/>
      </c>
    </row>
    <row r="196" spans="12:12" x14ac:dyDescent="0.4">
      <c r="L196" s="736" t="str">
        <f t="array" ref="L196">IF(SUM(ABS(M196:Y196))&gt;0,IF(OR($M$8:$Y$8=M196:Y196),"Hide","Show"),"")</f>
        <v/>
      </c>
    </row>
    <row r="197" spans="12:12" x14ac:dyDescent="0.4">
      <c r="L197" s="736" t="str">
        <f t="array" ref="L197">IF(SUM(ABS(M197:Y197))&gt;0,IF(OR($M$8:$Y$8=M197:Y197),"Hide","Show"),"")</f>
        <v/>
      </c>
    </row>
    <row r="198" spans="12:12" x14ac:dyDescent="0.4">
      <c r="L198" s="736" t="str">
        <f t="array" ref="L198">IF(SUM(ABS(M198:Y198))&gt;0,IF(OR($M$8:$Y$8=M198:Y198),"Hide","Show"),"")</f>
        <v/>
      </c>
    </row>
    <row r="199" spans="12:12" x14ac:dyDescent="0.4">
      <c r="L199" s="736" t="str">
        <f t="array" ref="L199">IF(SUM(ABS(M199:Y199))&gt;0,IF(OR($M$8:$Y$8=M199:Y199),"Hide","Show"),"")</f>
        <v/>
      </c>
    </row>
    <row r="200" spans="12:12" x14ac:dyDescent="0.4">
      <c r="L200" s="736" t="str">
        <f t="array" ref="L200">IF(SUM(ABS(M200:Y200))&gt;0,IF(OR($M$8:$Y$8=M200:Y200),"Hide","Show"),"")</f>
        <v/>
      </c>
    </row>
    <row r="201" spans="12:12" x14ac:dyDescent="0.4">
      <c r="L201" s="736" t="str">
        <f t="array" ref="L201">IF(SUM(ABS(M201:Y201))&gt;0,IF(OR($M$8:$Y$8=M201:Y201),"Hide","Show"),"")</f>
        <v/>
      </c>
    </row>
    <row r="202" spans="12:12" x14ac:dyDescent="0.4">
      <c r="L202" s="736" t="str">
        <f t="array" ref="L202">IF(SUM(ABS(M202:Y202))&gt;0,IF(OR($M$8:$Y$8=M202:Y202),"Hide","Show"),"")</f>
        <v/>
      </c>
    </row>
    <row r="203" spans="12:12" x14ac:dyDescent="0.4">
      <c r="L203" s="736" t="str">
        <f t="array" ref="L203">IF(SUM(ABS(M203:Y203))&gt;0,IF(OR($M$8:$Y$8=M203:Y203),"Hide","Show"),"")</f>
        <v/>
      </c>
    </row>
    <row r="204" spans="12:12" x14ac:dyDescent="0.4">
      <c r="L204" s="736" t="str">
        <f t="array" ref="L204">IF(SUM(ABS(M204:Y204))&gt;0,IF(OR($M$8:$Y$8=M204:Y204),"Hide","Show"),"")</f>
        <v/>
      </c>
    </row>
    <row r="205" spans="12:12" x14ac:dyDescent="0.4">
      <c r="L205" s="736" t="str">
        <f t="array" ref="L205">IF(SUM(ABS(M205:Y205))&gt;0,IF(OR($M$8:$Y$8=M205:Y205),"Hide","Show"),"")</f>
        <v/>
      </c>
    </row>
    <row r="206" spans="12:12" x14ac:dyDescent="0.4">
      <c r="L206" s="736" t="str">
        <f t="array" ref="L206">IF(SUM(ABS(M206:Y206))&gt;0,IF(OR($M$8:$Y$8=M206:Y206),"Hide","Show"),"")</f>
        <v/>
      </c>
    </row>
    <row r="207" spans="12:12" x14ac:dyDescent="0.4">
      <c r="L207" s="736" t="str">
        <f t="array" ref="L207">IF(SUM(ABS(M207:Y207))&gt;0,IF(OR($M$8:$Y$8=M207:Y207),"Hide","Show"),"")</f>
        <v/>
      </c>
    </row>
    <row r="208" spans="12:12" x14ac:dyDescent="0.4">
      <c r="L208" s="736" t="str">
        <f t="array" ref="L208">IF(SUM(ABS(M208:Y208))&gt;0,IF(OR($M$8:$Y$8=M208:Y208),"Hide","Show"),"")</f>
        <v/>
      </c>
    </row>
    <row r="209" spans="12:12" x14ac:dyDescent="0.4">
      <c r="L209" s="736" t="str">
        <f t="array" ref="L209">IF(SUM(ABS(M209:Y209))&gt;0,IF(OR($M$8:$Y$8=M209:Y209),"Hide","Show"),"")</f>
        <v/>
      </c>
    </row>
    <row r="210" spans="12:12" x14ac:dyDescent="0.4">
      <c r="L210" s="736" t="str">
        <f t="array" ref="L210">IF(SUM(ABS(M210:Y210))&gt;0,IF(OR($M$8:$Y$8=M210:Y210),"Hide","Show"),"")</f>
        <v/>
      </c>
    </row>
    <row r="211" spans="12:12" x14ac:dyDescent="0.4">
      <c r="L211" s="736" t="str">
        <f t="array" ref="L211">IF(SUM(ABS(M211:Y211))&gt;0,IF(OR($M$8:$Y$8=M211:Y211),"Hide","Show"),"")</f>
        <v/>
      </c>
    </row>
    <row r="212" spans="12:12" x14ac:dyDescent="0.4">
      <c r="L212" s="736" t="str">
        <f t="array" ref="L212">IF(SUM(ABS(M212:Y212))&gt;0,IF(OR($M$8:$Y$8=M212:Y212),"Hide","Show"),"")</f>
        <v/>
      </c>
    </row>
    <row r="213" spans="12:12" x14ac:dyDescent="0.4">
      <c r="L213" s="736" t="str">
        <f t="array" ref="L213">IF(SUM(ABS(M213:Y213))&gt;0,IF(OR($M$8:$Y$8=M213:Y213),"Hide","Show"),"")</f>
        <v/>
      </c>
    </row>
    <row r="214" spans="12:12" x14ac:dyDescent="0.4">
      <c r="L214" s="736" t="str">
        <f t="array" ref="L214">IF(SUM(ABS(M214:Y214))&gt;0,IF(OR($M$8:$Y$8=M214:Y214),"Hide","Show"),"")</f>
        <v/>
      </c>
    </row>
    <row r="215" spans="12:12" x14ac:dyDescent="0.4">
      <c r="L215" s="736" t="str">
        <f t="array" ref="L215">IF(SUM(ABS(M215:Y215))&gt;0,IF(OR($M$8:$Y$8=M215:Y215),"Hide","Show"),"")</f>
        <v/>
      </c>
    </row>
    <row r="216" spans="12:12" x14ac:dyDescent="0.4">
      <c r="L216" s="736" t="str">
        <f t="array" ref="L216">IF(SUM(ABS(M216:Y216))&gt;0,IF(OR($M$8:$Y$8=M216:Y216),"Hide","Show"),"")</f>
        <v/>
      </c>
    </row>
    <row r="217" spans="12:12" x14ac:dyDescent="0.4">
      <c r="L217" s="736" t="str">
        <f t="array" ref="L217">IF(SUM(ABS(M217:Y217))&gt;0,IF(OR($M$8:$Y$8=M217:Y217),"Hide","Show"),"")</f>
        <v/>
      </c>
    </row>
    <row r="218" spans="12:12" x14ac:dyDescent="0.4">
      <c r="L218" s="736" t="str">
        <f t="array" ref="L218">IF(SUM(ABS(M218:Y218))&gt;0,IF(OR($M$8:$Y$8=M218:Y218),"Hide","Show"),"")</f>
        <v/>
      </c>
    </row>
    <row r="219" spans="12:12" x14ac:dyDescent="0.4">
      <c r="L219" s="736" t="str">
        <f t="array" ref="L219">IF(SUM(ABS(M219:Y219))&gt;0,IF(OR($M$8:$Y$8=M219:Y219),"Hide","Show"),"")</f>
        <v/>
      </c>
    </row>
    <row r="220" spans="12:12" x14ac:dyDescent="0.4">
      <c r="L220" s="736" t="str">
        <f t="array" ref="L220">IF(SUM(ABS(M220:Y220))&gt;0,IF(OR($M$8:$Y$8=M220:Y220),"Hide","Show"),"")</f>
        <v/>
      </c>
    </row>
    <row r="221" spans="12:12" x14ac:dyDescent="0.4">
      <c r="L221" s="736" t="str">
        <f t="array" ref="L221">IF(SUM(ABS(M221:Y221))&gt;0,IF(OR($M$8:$Y$8=M221:Y221),"Hide","Show"),"")</f>
        <v/>
      </c>
    </row>
    <row r="222" spans="12:12" x14ac:dyDescent="0.4">
      <c r="L222" s="736" t="str">
        <f t="array" ref="L222">IF(SUM(ABS(M222:Y222))&gt;0,IF(OR($M$8:$Y$8=M222:Y222),"Hide","Show"),"")</f>
        <v/>
      </c>
    </row>
    <row r="223" spans="12:12" x14ac:dyDescent="0.4">
      <c r="L223" s="736" t="str">
        <f t="array" ref="L223">IF(SUM(ABS(M223:Y223))&gt;0,IF(OR($M$8:$Y$8=M223:Y223),"Hide","Show"),"")</f>
        <v/>
      </c>
    </row>
    <row r="224" spans="12:12" x14ac:dyDescent="0.4">
      <c r="L224" s="736" t="str">
        <f t="array" ref="L224">IF(SUM(ABS(M224:Y224))&gt;0,IF(OR($M$8:$Y$8=M224:Y224),"Hide","Show"),"")</f>
        <v/>
      </c>
    </row>
    <row r="225" spans="12:12" x14ac:dyDescent="0.4">
      <c r="L225" s="736" t="str">
        <f t="array" ref="L225">IF(SUM(ABS(M225:Y225))&gt;0,IF(OR($M$8:$Y$8=M225:Y225),"Hide","Show"),"")</f>
        <v/>
      </c>
    </row>
    <row r="226" spans="12:12" x14ac:dyDescent="0.4">
      <c r="L226" s="736" t="str">
        <f t="array" ref="L226">IF(SUM(ABS(M226:Y226))&gt;0,IF(OR($M$8:$Y$8=M226:Y226),"Hide","Show"),"")</f>
        <v/>
      </c>
    </row>
    <row r="227" spans="12:12" x14ac:dyDescent="0.4">
      <c r="L227" s="736" t="str">
        <f t="array" ref="L227">IF(SUM(ABS(M227:Y227))&gt;0,IF(OR($M$8:$Y$8=M227:Y227),"Hide","Show"),"")</f>
        <v/>
      </c>
    </row>
    <row r="228" spans="12:12" x14ac:dyDescent="0.4">
      <c r="L228" s="736" t="str">
        <f t="array" ref="L228">IF(SUM(ABS(M228:Y228))&gt;0,IF(OR($M$8:$Y$8=M228:Y228),"Hide","Show"),"")</f>
        <v/>
      </c>
    </row>
    <row r="229" spans="12:12" x14ac:dyDescent="0.4">
      <c r="L229" s="736" t="str">
        <f t="array" ref="L229">IF(SUM(ABS(M229:Y229))&gt;0,IF(OR($M$8:$Y$8=M229:Y229),"Hide","Show"),"")</f>
        <v/>
      </c>
    </row>
    <row r="230" spans="12:12" x14ac:dyDescent="0.4">
      <c r="L230" s="736" t="str">
        <f t="array" ref="L230">IF(SUM(ABS(M230:Y230))&gt;0,IF(OR($M$8:$Y$8=M230:Y230),"Hide","Show"),"")</f>
        <v/>
      </c>
    </row>
    <row r="231" spans="12:12" x14ac:dyDescent="0.4">
      <c r="L231" s="736" t="str">
        <f t="array" ref="L231">IF(SUM(ABS(M231:Y231))&gt;0,IF(OR($M$8:$Y$8=M231:Y231),"Hide","Show"),"")</f>
        <v/>
      </c>
    </row>
    <row r="232" spans="12:12" x14ac:dyDescent="0.4">
      <c r="L232" s="736" t="str">
        <f t="array" ref="L232">IF(SUM(ABS(M232:Y232))&gt;0,IF(OR($M$8:$Y$8=M232:Y232),"Hide","Show"),"")</f>
        <v/>
      </c>
    </row>
    <row r="233" spans="12:12" x14ac:dyDescent="0.4">
      <c r="L233" s="736" t="str">
        <f t="array" ref="L233">IF(SUM(ABS(M233:Y233))&gt;0,IF(OR($M$8:$Y$8=M233:Y233),"Hide","Show"),"")</f>
        <v/>
      </c>
    </row>
    <row r="234" spans="12:12" x14ac:dyDescent="0.4">
      <c r="L234" s="736" t="str">
        <f t="array" ref="L234">IF(SUM(ABS(M234:Y234))&gt;0,IF(OR($M$8:$Y$8=M234:Y234),"Hide","Show"),"")</f>
        <v/>
      </c>
    </row>
    <row r="235" spans="12:12" x14ac:dyDescent="0.4">
      <c r="L235" s="736" t="str">
        <f t="array" ref="L235">IF(SUM(ABS(M235:Y235))&gt;0,IF(OR($M$8:$Y$8=M235:Y235),"Hide","Show"),"")</f>
        <v/>
      </c>
    </row>
    <row r="236" spans="12:12" x14ac:dyDescent="0.4">
      <c r="L236" s="736" t="str">
        <f t="array" ref="L236">IF(SUM(ABS(M236:Y236))&gt;0,IF(OR($M$8:$Y$8=M236:Y236),"Hide","Show"),"")</f>
        <v/>
      </c>
    </row>
    <row r="237" spans="12:12" x14ac:dyDescent="0.4">
      <c r="L237" s="736" t="str">
        <f t="array" ref="L237">IF(SUM(ABS(M237:Y237))&gt;0,IF(OR($M$8:$Y$8=M237:Y237),"Hide","Show"),"")</f>
        <v/>
      </c>
    </row>
    <row r="238" spans="12:12" x14ac:dyDescent="0.4">
      <c r="L238" s="736" t="str">
        <f t="array" ref="L238">IF(SUM(ABS(M238:Y238))&gt;0,IF(OR($M$8:$Y$8=M238:Y238),"Hide","Show"),"")</f>
        <v/>
      </c>
    </row>
    <row r="239" spans="12:12" x14ac:dyDescent="0.4">
      <c r="L239" s="736" t="str">
        <f t="array" ref="L239">IF(SUM(ABS(M239:Y239))&gt;0,IF(OR($M$8:$Y$8=M239:Y239),"Hide","Show"),"")</f>
        <v/>
      </c>
    </row>
    <row r="240" spans="12:12" x14ac:dyDescent="0.4">
      <c r="L240" s="736" t="str">
        <f t="array" ref="L240">IF(SUM(ABS(M240:Y240))&gt;0,IF(OR($M$8:$Y$8=M240:Y240),"Hide","Show"),"")</f>
        <v/>
      </c>
    </row>
    <row r="241" spans="12:12" x14ac:dyDescent="0.4">
      <c r="L241" s="736" t="str">
        <f t="array" ref="L241">IF(SUM(ABS(M241:Y241))&gt;0,IF(OR($M$8:$Y$8=M241:Y241),"Hide","Show"),"")</f>
        <v/>
      </c>
    </row>
    <row r="242" spans="12:12" x14ac:dyDescent="0.4">
      <c r="L242" s="736" t="str">
        <f t="array" ref="L242">IF(SUM(ABS(M242:Y242))&gt;0,IF(OR($M$8:$Y$8=M242:Y242),"Hide","Show"),"")</f>
        <v/>
      </c>
    </row>
    <row r="243" spans="12:12" x14ac:dyDescent="0.4">
      <c r="L243" s="736" t="str">
        <f t="array" ref="L243">IF(SUM(ABS(M243:Y243))&gt;0,IF(OR($M$8:$Y$8=M243:Y243),"Hide","Show"),"")</f>
        <v/>
      </c>
    </row>
    <row r="244" spans="12:12" x14ac:dyDescent="0.4">
      <c r="L244" s="736" t="str">
        <f t="array" ref="L244">IF(SUM(ABS(M244:Y244))&gt;0,IF(OR($M$8:$Y$8=M244:Y244),"Hide","Show"),"")</f>
        <v/>
      </c>
    </row>
    <row r="245" spans="12:12" x14ac:dyDescent="0.4">
      <c r="L245" s="736" t="str">
        <f t="array" ref="L245">IF(SUM(ABS(M245:Y245))&gt;0,IF(OR($M$8:$Y$8=M245:Y245),"Hide","Show"),"")</f>
        <v/>
      </c>
    </row>
    <row r="246" spans="12:12" x14ac:dyDescent="0.4">
      <c r="L246" s="736" t="str">
        <f t="array" ref="L246">IF(SUM(ABS(M246:Y246))&gt;0,IF(OR($M$8:$Y$8=M246:Y246),"Hide","Show"),"")</f>
        <v/>
      </c>
    </row>
    <row r="247" spans="12:12" x14ac:dyDescent="0.4">
      <c r="L247" s="736" t="str">
        <f t="array" ref="L247">IF(SUM(ABS(M247:Y247))&gt;0,IF(OR($M$8:$Y$8=M247:Y247),"Hide","Show"),"")</f>
        <v/>
      </c>
    </row>
    <row r="248" spans="12:12" x14ac:dyDescent="0.4">
      <c r="L248" s="736" t="str">
        <f t="array" ref="L248">IF(SUM(ABS(M248:Y248))&gt;0,IF(OR($M$8:$Y$8=M248:Y248),"Hide","Show"),"")</f>
        <v/>
      </c>
    </row>
    <row r="249" spans="12:12" x14ac:dyDescent="0.4">
      <c r="L249" s="736" t="str">
        <f t="array" ref="L249">IF(SUM(ABS(M249:Y249))&gt;0,IF(OR($M$8:$Y$8=M249:Y249),"Hide","Show"),"")</f>
        <v/>
      </c>
    </row>
    <row r="250" spans="12:12" x14ac:dyDescent="0.4">
      <c r="L250" s="736" t="str">
        <f t="array" ref="L250">IF(SUM(ABS(M250:Y250))&gt;0,IF(OR($M$8:$Y$8=M250:Y250),"Hide","Show"),"")</f>
        <v/>
      </c>
    </row>
    <row r="251" spans="12:12" x14ac:dyDescent="0.4">
      <c r="L251" s="736" t="str">
        <f t="array" ref="L251">IF(SUM(ABS(M251:Y251))&gt;0,IF(OR($M$8:$Y$8=M251:Y251),"Hide","Show"),"")</f>
        <v/>
      </c>
    </row>
    <row r="252" spans="12:12" x14ac:dyDescent="0.4">
      <c r="L252" s="736" t="str">
        <f t="array" ref="L252">IF(SUM(ABS(M252:Y252))&gt;0,IF(OR($M$8:$Y$8=M252:Y252),"Hide","Show"),"")</f>
        <v/>
      </c>
    </row>
    <row r="253" spans="12:12" x14ac:dyDescent="0.4">
      <c r="L253" s="736" t="str">
        <f t="array" ref="L253">IF(SUM(ABS(M253:Y253))&gt;0,IF(OR($M$8:$Y$8=M253:Y253),"Hide","Show"),"")</f>
        <v/>
      </c>
    </row>
    <row r="254" spans="12:12" x14ac:dyDescent="0.4">
      <c r="L254" s="736" t="str">
        <f t="array" ref="L254">IF(SUM(ABS(M254:Y254))&gt;0,IF(OR($M$8:$Y$8=M254:Y254),"Hide","Show"),"")</f>
        <v/>
      </c>
    </row>
    <row r="255" spans="12:12" x14ac:dyDescent="0.4">
      <c r="L255" s="736" t="str">
        <f t="array" ref="L255">IF(SUM(ABS(M255:Y255))&gt;0,IF(OR($M$8:$Y$8=M255:Y255),"Hide","Show"),"")</f>
        <v/>
      </c>
    </row>
    <row r="256" spans="12:12" x14ac:dyDescent="0.4">
      <c r="L256" s="736" t="str">
        <f t="array" ref="L256">IF(SUM(ABS(M256:Y256))&gt;0,IF(OR($M$8:$Y$8=M256:Y256),"Hide","Show"),"")</f>
        <v/>
      </c>
    </row>
    <row r="257" spans="12:12" x14ac:dyDescent="0.4">
      <c r="L257" s="736" t="str">
        <f t="array" ref="L257">IF(SUM(ABS(M257:Y257))&gt;0,IF(OR($M$8:$Y$8=M257:Y257),"Hide","Show"),"")</f>
        <v/>
      </c>
    </row>
    <row r="258" spans="12:12" x14ac:dyDescent="0.4">
      <c r="L258" s="736" t="str">
        <f t="array" ref="L258">IF(SUM(ABS(M258:Y258))&gt;0,IF(OR($M$8:$Y$8=M258:Y258),"Hide","Show"),"")</f>
        <v/>
      </c>
    </row>
    <row r="259" spans="12:12" x14ac:dyDescent="0.4">
      <c r="L259" s="736" t="str">
        <f t="array" ref="L259">IF(SUM(ABS(M259:Y259))&gt;0,IF(OR($M$8:$Y$8=M259:Y259),"Hide","Show"),"")</f>
        <v/>
      </c>
    </row>
    <row r="260" spans="12:12" x14ac:dyDescent="0.4">
      <c r="L260" s="736" t="str">
        <f t="array" ref="L260">IF(SUM(ABS(M260:Y260))&gt;0,IF(OR($M$8:$Y$8=M260:Y260),"Hide","Show"),"")</f>
        <v/>
      </c>
    </row>
    <row r="261" spans="12:12" x14ac:dyDescent="0.4">
      <c r="L261" s="736" t="str">
        <f t="array" ref="L261">IF(SUM(ABS(M261:Y261))&gt;0,IF(OR($M$8:$Y$8=M261:Y261),"Hide","Show"),"")</f>
        <v/>
      </c>
    </row>
    <row r="262" spans="12:12" x14ac:dyDescent="0.4">
      <c r="L262" s="736" t="str">
        <f t="array" ref="L262">IF(SUM(ABS(M262:Y262))&gt;0,IF(OR($M$8:$Y$8=M262:Y262),"Hide","Show"),"")</f>
        <v/>
      </c>
    </row>
    <row r="263" spans="12:12" x14ac:dyDescent="0.4">
      <c r="L263" s="736" t="str">
        <f t="array" ref="L263">IF(SUM(ABS(M263:Y263))&gt;0,IF(OR($M$8:$Y$8=M263:Y263),"Hide","Show"),"")</f>
        <v/>
      </c>
    </row>
    <row r="264" spans="12:12" x14ac:dyDescent="0.4">
      <c r="L264" s="736" t="str">
        <f t="array" ref="L264">IF(SUM(ABS(M264:Y264))&gt;0,IF(OR($M$8:$Y$8=M264:Y264),"Hide","Show"),"")</f>
        <v/>
      </c>
    </row>
    <row r="265" spans="12:12" x14ac:dyDescent="0.4">
      <c r="L265" s="736" t="str">
        <f t="array" ref="L265">IF(SUM(ABS(M265:Y265))&gt;0,IF(OR($M$8:$Y$8=M265:Y265),"Hide","Show"),"")</f>
        <v/>
      </c>
    </row>
    <row r="266" spans="12:12" x14ac:dyDescent="0.4">
      <c r="L266" s="736" t="str">
        <f t="array" ref="L266">IF(SUM(ABS(M266:Y266))&gt;0,IF(OR($M$8:$Y$8=M266:Y266),"Hide","Show"),"")</f>
        <v/>
      </c>
    </row>
    <row r="267" spans="12:12" x14ac:dyDescent="0.4">
      <c r="L267" s="736" t="str">
        <f t="array" ref="L267">IF(SUM(ABS(M267:Y267))&gt;0,IF(OR($M$8:$Y$8=M267:Y267),"Hide","Show"),"")</f>
        <v/>
      </c>
    </row>
    <row r="268" spans="12:12" x14ac:dyDescent="0.4">
      <c r="L268" s="736" t="str">
        <f t="array" ref="L268">IF(SUM(ABS(M268:Y268))&gt;0,IF(OR($M$8:$Y$8=M268:Y268),"Hide","Show"),"")</f>
        <v/>
      </c>
    </row>
    <row r="269" spans="12:12" x14ac:dyDescent="0.4">
      <c r="L269" s="736" t="str">
        <f t="array" ref="L269">IF(SUM(ABS(M269:Y269))&gt;0,IF(OR($M$8:$Y$8=M269:Y269),"Hide","Show"),"")</f>
        <v/>
      </c>
    </row>
    <row r="270" spans="12:12" x14ac:dyDescent="0.4">
      <c r="L270" s="736" t="str">
        <f t="array" ref="L270">IF(SUM(ABS(M270:Y270))&gt;0,IF(OR($M$8:$Y$8=M270:Y270),"Hide","Show"),"")</f>
        <v/>
      </c>
    </row>
    <row r="271" spans="12:12" x14ac:dyDescent="0.4">
      <c r="L271" s="736" t="str">
        <f t="array" ref="L271">IF(SUM(ABS(M271:Y271))&gt;0,IF(OR($M$8:$Y$8=M271:Y271),"Hide","Show"),"")</f>
        <v/>
      </c>
    </row>
    <row r="272" spans="12:12" x14ac:dyDescent="0.4">
      <c r="L272" s="736" t="str">
        <f t="array" ref="L272">IF(SUM(ABS(M272:Y272))&gt;0,IF(OR($M$8:$Y$8=M272:Y272),"Hide","Show"),"")</f>
        <v/>
      </c>
    </row>
    <row r="273" spans="12:12" x14ac:dyDescent="0.4">
      <c r="L273" s="736" t="str">
        <f t="array" ref="L273">IF(SUM(ABS(M273:Y273))&gt;0,IF(OR($M$8:$Y$8=M273:Y273),"Hide","Show"),"")</f>
        <v/>
      </c>
    </row>
    <row r="274" spans="12:12" x14ac:dyDescent="0.4">
      <c r="L274" s="736" t="str">
        <f t="array" ref="L274">IF(SUM(ABS(M274:Y274))&gt;0,IF(OR($M$8:$Y$8=M274:Y274),"Hide","Show"),"")</f>
        <v/>
      </c>
    </row>
    <row r="275" spans="12:12" x14ac:dyDescent="0.4">
      <c r="L275" s="736" t="str">
        <f t="array" ref="L275">IF(SUM(ABS(M275:Y275))&gt;0,IF(OR($M$8:$Y$8=M275:Y275),"Hide","Show"),"")</f>
        <v/>
      </c>
    </row>
    <row r="276" spans="12:12" x14ac:dyDescent="0.4">
      <c r="L276" s="736" t="str">
        <f t="array" ref="L276">IF(SUM(ABS(M276:Y276))&gt;0,IF(OR($M$8:$Y$8=M276:Y276),"Hide","Show"),"")</f>
        <v/>
      </c>
    </row>
    <row r="277" spans="12:12" x14ac:dyDescent="0.4">
      <c r="L277" s="736" t="str">
        <f t="array" ref="L277">IF(SUM(ABS(M277:Y277))&gt;0,IF(OR($M$8:$Y$8=M277:Y277),"Hide","Show"),"")</f>
        <v/>
      </c>
    </row>
    <row r="278" spans="12:12" x14ac:dyDescent="0.4">
      <c r="L278" s="736" t="str">
        <f t="array" ref="L278">IF(SUM(ABS(M278:Y278))&gt;0,IF(OR($M$8:$Y$8=M278:Y278),"Hide","Show"),"")</f>
        <v/>
      </c>
    </row>
    <row r="279" spans="12:12" x14ac:dyDescent="0.4">
      <c r="L279" s="736" t="str">
        <f t="array" ref="L279">IF(SUM(ABS(M279:Y279))&gt;0,IF(OR($M$8:$Y$8=M279:Y279),"Hide","Show"),"")</f>
        <v/>
      </c>
    </row>
    <row r="280" spans="12:12" x14ac:dyDescent="0.4">
      <c r="L280" s="736" t="str">
        <f t="array" ref="L280">IF(SUM(ABS(M280:Y280))&gt;0,IF(OR($M$8:$Y$8=M280:Y280),"Hide","Show"),"")</f>
        <v/>
      </c>
    </row>
    <row r="281" spans="12:12" x14ac:dyDescent="0.4">
      <c r="L281" s="736" t="str">
        <f t="array" ref="L281">IF(SUM(ABS(M281:Y281))&gt;0,IF(OR($M$8:$Y$8=M281:Y281),"Hide","Show"),"")</f>
        <v/>
      </c>
    </row>
    <row r="282" spans="12:12" x14ac:dyDescent="0.4">
      <c r="L282" s="736" t="str">
        <f t="array" ref="L282">IF(SUM(ABS(M282:Y282))&gt;0,IF(OR($M$8:$Y$8=M282:Y282),"Hide","Show"),"")</f>
        <v/>
      </c>
    </row>
    <row r="283" spans="12:12" x14ac:dyDescent="0.4">
      <c r="L283" s="736" t="str">
        <f t="array" ref="L283">IF(SUM(ABS(M283:Y283))&gt;0,IF(OR($M$8:$Y$8=M283:Y283),"Hide","Show"),"")</f>
        <v/>
      </c>
    </row>
    <row r="284" spans="12:12" x14ac:dyDescent="0.4">
      <c r="L284" s="736" t="str">
        <f t="array" ref="L284">IF(SUM(ABS(M284:Y284))&gt;0,IF(OR($M$8:$Y$8=M284:Y284),"Hide","Show"),"")</f>
        <v/>
      </c>
    </row>
    <row r="285" spans="12:12" x14ac:dyDescent="0.4">
      <c r="L285" s="736" t="str">
        <f t="array" ref="L285">IF(SUM(ABS(M285:Y285))&gt;0,IF(OR($M$8:$Y$8=M285:Y285),"Hide","Show"),"")</f>
        <v/>
      </c>
    </row>
    <row r="286" spans="12:12" x14ac:dyDescent="0.4">
      <c r="L286" s="736" t="str">
        <f t="array" ref="L286">IF(SUM(ABS(M286:Y286))&gt;0,IF(OR($M$8:$Y$8=M286:Y286),"Hide","Show"),"")</f>
        <v/>
      </c>
    </row>
    <row r="287" spans="12:12" x14ac:dyDescent="0.4">
      <c r="L287" s="736" t="str">
        <f t="array" ref="L287">IF(SUM(ABS(M287:Y287))&gt;0,IF(OR($M$8:$Y$8=M287:Y287),"Hide","Show"),"")</f>
        <v/>
      </c>
    </row>
    <row r="288" spans="12:12" x14ac:dyDescent="0.4">
      <c r="L288" s="736" t="str">
        <f t="array" ref="L288">IF(SUM(ABS(M288:Y288))&gt;0,IF(OR($M$8:$Y$8=M288:Y288),"Hide","Show"),"")</f>
        <v/>
      </c>
    </row>
    <row r="289" spans="12:12" x14ac:dyDescent="0.4">
      <c r="L289" s="736" t="str">
        <f t="array" ref="L289">IF(SUM(ABS(M289:Y289))&gt;0,IF(OR($M$8:$Y$8=M289:Y289),"Hide","Show"),"")</f>
        <v/>
      </c>
    </row>
    <row r="290" spans="12:12" x14ac:dyDescent="0.4">
      <c r="L290" s="736" t="str">
        <f t="array" ref="L290">IF(SUM(ABS(M290:Y290))&gt;0,IF(OR($M$8:$Y$8=M290:Y290),"Hide","Show"),"")</f>
        <v/>
      </c>
    </row>
    <row r="291" spans="12:12" x14ac:dyDescent="0.4">
      <c r="L291" s="736" t="str">
        <f t="array" ref="L291">IF(SUM(ABS(M291:Y291))&gt;0,IF(OR($M$8:$Y$8=M291:Y291),"Hide","Show"),"")</f>
        <v/>
      </c>
    </row>
    <row r="292" spans="12:12" x14ac:dyDescent="0.4">
      <c r="L292" s="736" t="str">
        <f t="array" ref="L292">IF(SUM(ABS(M292:Y292))&gt;0,IF(OR($M$8:$Y$8=M292:Y292),"Hide","Show"),"")</f>
        <v/>
      </c>
    </row>
    <row r="293" spans="12:12" x14ac:dyDescent="0.4">
      <c r="L293" s="736" t="str">
        <f t="array" ref="L293">IF(SUM(ABS(M293:Y293))&gt;0,IF(OR($M$8:$Y$8=M293:Y293),"Hide","Show"),"")</f>
        <v/>
      </c>
    </row>
    <row r="294" spans="12:12" x14ac:dyDescent="0.4">
      <c r="L294" s="736" t="str">
        <f t="array" ref="L294">IF(SUM(ABS(M294:Y294))&gt;0,IF(OR($M$8:$Y$8=M294:Y294),"Hide","Show"),"")</f>
        <v/>
      </c>
    </row>
    <row r="295" spans="12:12" x14ac:dyDescent="0.4">
      <c r="L295" s="736" t="str">
        <f t="array" ref="L295">IF(SUM(ABS(M295:Y295))&gt;0,IF(OR($M$8:$Y$8=M295:Y295),"Hide","Show"),"")</f>
        <v/>
      </c>
    </row>
    <row r="296" spans="12:12" x14ac:dyDescent="0.4">
      <c r="L296" s="736" t="str">
        <f t="array" ref="L296">IF(SUM(ABS(M296:Y296))&gt;0,IF(OR($M$8:$Y$8=M296:Y296),"Hide","Show"),"")</f>
        <v/>
      </c>
    </row>
    <row r="297" spans="12:12" x14ac:dyDescent="0.4">
      <c r="L297" s="736" t="str">
        <f t="array" ref="L297">IF(SUM(ABS(M297:Y297))&gt;0,IF(OR($M$8:$Y$8=M297:Y297),"Hide","Show"),"")</f>
        <v/>
      </c>
    </row>
    <row r="298" spans="12:12" x14ac:dyDescent="0.4">
      <c r="L298" s="736" t="str">
        <f t="array" ref="L298">IF(SUM(ABS(M298:Y298))&gt;0,IF(OR($M$8:$Y$8=M298:Y298),"Hide","Show"),"")</f>
        <v/>
      </c>
    </row>
    <row r="299" spans="12:12" x14ac:dyDescent="0.4">
      <c r="L299" s="736" t="str">
        <f t="array" ref="L299">IF(SUM(ABS(M299:Y299))&gt;0,IF(OR($M$8:$Y$8=M299:Y299),"Hide","Show"),"")</f>
        <v/>
      </c>
    </row>
    <row r="300" spans="12:12" x14ac:dyDescent="0.4">
      <c r="L300" s="736" t="str">
        <f t="array" ref="L300">IF(SUM(ABS(M300:Y300))&gt;0,IF(OR($M$8:$Y$8=M300:Y300),"Hide","Show"),"")</f>
        <v/>
      </c>
    </row>
    <row r="301" spans="12:12" x14ac:dyDescent="0.4">
      <c r="L301" s="736" t="str">
        <f t="array" ref="L301">IF(SUM(ABS(M301:Y301))&gt;0,IF(OR($M$8:$Y$8=M301:Y301),"Hide","Show"),"")</f>
        <v/>
      </c>
    </row>
    <row r="302" spans="12:12" x14ac:dyDescent="0.4">
      <c r="L302" s="736" t="str">
        <f t="array" ref="L302">IF(SUM(ABS(M302:Y302))&gt;0,IF(OR($M$8:$Y$8=M302:Y302),"Hide","Show"),"")</f>
        <v/>
      </c>
    </row>
    <row r="303" spans="12:12" x14ac:dyDescent="0.4">
      <c r="L303" s="736" t="str">
        <f t="array" ref="L303">IF(SUM(ABS(M303:Y303))&gt;0,IF(OR($M$8:$Y$8=M303:Y303),"Hide","Show"),"")</f>
        <v/>
      </c>
    </row>
    <row r="304" spans="12:12" x14ac:dyDescent="0.4">
      <c r="L304" s="736" t="str">
        <f t="array" ref="L304">IF(SUM(ABS(M304:Y304))&gt;0,IF(OR($M$8:$Y$8=M304:Y304),"Hide","Show"),"")</f>
        <v/>
      </c>
    </row>
    <row r="305" spans="12:12" x14ac:dyDescent="0.4">
      <c r="L305" s="736" t="str">
        <f t="array" ref="L305">IF(SUM(ABS(M305:Y305))&gt;0,IF(OR($M$8:$Y$8=M305:Y305),"Hide","Show"),"")</f>
        <v/>
      </c>
    </row>
    <row r="306" spans="12:12" x14ac:dyDescent="0.4">
      <c r="L306" s="736" t="str">
        <f t="array" ref="L306">IF(SUM(ABS(M306:Y306))&gt;0,IF(OR($M$8:$Y$8=M306:Y306),"Hide","Show"),"")</f>
        <v/>
      </c>
    </row>
    <row r="307" spans="12:12" x14ac:dyDescent="0.4">
      <c r="L307" s="736" t="str">
        <f t="array" ref="L307">IF(SUM(ABS(M307:Y307))&gt;0,IF(OR($M$8:$Y$8=M307:Y307),"Hide","Show"),"")</f>
        <v/>
      </c>
    </row>
    <row r="308" spans="12:12" x14ac:dyDescent="0.4">
      <c r="L308" s="736" t="str">
        <f t="array" ref="L308">IF(SUM(ABS(M308:Y308))&gt;0,IF(OR($M$8:$Y$8=M308:Y308),"Hide","Show"),"")</f>
        <v/>
      </c>
    </row>
    <row r="309" spans="12:12" x14ac:dyDescent="0.4">
      <c r="L309" s="736" t="str">
        <f t="array" ref="L309">IF(SUM(ABS(M309:Y309))&gt;0,IF(OR($M$8:$Y$8=M309:Y309),"Hide","Show"),"")</f>
        <v/>
      </c>
    </row>
    <row r="310" spans="12:12" x14ac:dyDescent="0.4">
      <c r="L310" s="736" t="str">
        <f t="array" ref="L310">IF(SUM(ABS(M310:Y310))&gt;0,IF(OR($M$8:$Y$8=M310:Y310),"Hide","Show"),"")</f>
        <v/>
      </c>
    </row>
    <row r="311" spans="12:12" x14ac:dyDescent="0.4">
      <c r="L311" s="736" t="str">
        <f t="array" ref="L311">IF(SUM(ABS(M311:Y311))&gt;0,IF(OR($M$8:$Y$8=M311:Y311),"Hide","Show"),"")</f>
        <v/>
      </c>
    </row>
    <row r="312" spans="12:12" x14ac:dyDescent="0.4">
      <c r="L312" s="736" t="str">
        <f t="array" ref="L312">IF(SUM(ABS(M312:Y312))&gt;0,IF(OR($M$8:$Y$8=M312:Y312),"Hide","Show"),"")</f>
        <v/>
      </c>
    </row>
    <row r="313" spans="12:12" x14ac:dyDescent="0.4">
      <c r="L313" s="736" t="str">
        <f t="array" ref="L313">IF(SUM(ABS(M313:Y313))&gt;0,IF(OR($M$8:$Y$8=M313:Y313),"Hide","Show"),"")</f>
        <v/>
      </c>
    </row>
  </sheetData>
  <sheetProtection password="C1BE" sheet="1" objects="1" scenarios="1" selectLockedCells="1"/>
  <mergeCells count="38">
    <mergeCell ref="D100:F100"/>
    <mergeCell ref="E2:F2"/>
    <mergeCell ref="D68:F68"/>
    <mergeCell ref="D69:F69"/>
    <mergeCell ref="D70:F70"/>
    <mergeCell ref="D22:F22"/>
    <mergeCell ref="D23:F23"/>
    <mergeCell ref="D24:F24"/>
    <mergeCell ref="C96:F96"/>
    <mergeCell ref="D97:F97"/>
    <mergeCell ref="D98:F98"/>
    <mergeCell ref="D99:F99"/>
    <mergeCell ref="D54:F54"/>
    <mergeCell ref="D39:F39"/>
    <mergeCell ref="D27:F27"/>
    <mergeCell ref="C62:F62"/>
    <mergeCell ref="D17:F17"/>
    <mergeCell ref="D35:F35"/>
    <mergeCell ref="C33:F33"/>
    <mergeCell ref="D52:F52"/>
    <mergeCell ref="C50:F50"/>
    <mergeCell ref="D36:F36"/>
    <mergeCell ref="D85:F85"/>
    <mergeCell ref="B2:C2"/>
    <mergeCell ref="C16:F16"/>
    <mergeCell ref="C26:F26"/>
    <mergeCell ref="C38:F38"/>
    <mergeCell ref="D51:F51"/>
    <mergeCell ref="D34:F34"/>
    <mergeCell ref="D53:F53"/>
    <mergeCell ref="C79:F79"/>
    <mergeCell ref="D80:F80"/>
    <mergeCell ref="D81:F81"/>
    <mergeCell ref="D82:F82"/>
    <mergeCell ref="C84:F84"/>
    <mergeCell ref="D63:F63"/>
    <mergeCell ref="C72:F72"/>
    <mergeCell ref="D73:F73"/>
  </mergeCells>
  <conditionalFormatting sqref="D59 D65:F67 D69:D70 D75 D76:F77 D81:F82 D87:F88 D89:D90 D91:F92 D93:D94 D98:F100">
    <cfRule type="expression" dxfId="46" priority="17" stopIfTrue="1">
      <formula>OR($I$5="Central Air Conditioner",$I$6&lt;&gt;"Two-Speed")</formula>
    </cfRule>
  </conditionalFormatting>
  <conditionalFormatting sqref="D19:F21 D23:D24 D29 D30:F31 D35:F36 D41:F42 D43:D44 D45:F46 D47:D48 D13 D52:F54">
    <cfRule type="expression" dxfId="45" priority="15" stopIfTrue="1">
      <formula>$I$5="Central Air Conditioner"</formula>
    </cfRule>
  </conditionalFormatting>
  <conditionalFormatting sqref="D60">
    <cfRule type="expression" dxfId="44" priority="3" stopIfTrue="1">
      <formula>OR($I$5="Central Air Conditioner",$I$6&lt;&gt;"Two-Speed")</formula>
    </cfRule>
  </conditionalFormatting>
  <conditionalFormatting sqref="D14">
    <cfRule type="expression" dxfId="43" priority="2" stopIfTrue="1">
      <formula>$I$5="Central Air Conditioner"</formula>
    </cfRule>
  </conditionalFormatting>
  <conditionalFormatting sqref="C21:F21 C67:F67">
    <cfRule type="expression" dxfId="42" priority="1">
      <formula>OR($I$6="Single-Speed",$I$6="Two-Speed")</formula>
    </cfRule>
  </conditionalFormatting>
  <dataValidations count="2">
    <dataValidation type="list" showInputMessage="1" showErrorMessage="1" sqref="D13 D59" xr:uid="{00000000-0002-0000-1400-000000000000}">
      <formula1>Durations</formula1>
    </dataValidation>
    <dataValidation showInputMessage="1" showErrorMessage="1" sqref="D14 D60" xr:uid="{00000000-0002-0000-1400-000001000000}"/>
  </dataValidations>
  <hyperlinks>
    <hyperlink ref="E2" location="Instructions!A1" display="Back to Instructions" xr:uid="{00000000-0004-0000-1400-000000000000}"/>
    <hyperlink ref="E2" location="Instructions!A1" display="Back to Instructions tab" xr:uid="{00000000-0004-0000-1400-000001000000}"/>
  </hyperlinks>
  <pageMargins left="0.7" right="0.7" top="0.75" bottom="0.75" header="0.3" footer="0.3"/>
  <pageSetup orientation="portrait" horizontalDpi="200" verticalDpi="20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6">
    <tabColor rgb="FF0070C0"/>
  </sheetPr>
  <dimension ref="A1:O309"/>
  <sheetViews>
    <sheetView workbookViewId="0">
      <selection activeCell="E2" sqref="E2:F2"/>
    </sheetView>
  </sheetViews>
  <sheetFormatPr defaultRowHeight="14.5" x14ac:dyDescent="0.35"/>
  <cols>
    <col min="1" max="1" width="2.6328125" customWidth="1"/>
    <col min="2" max="2" width="32" customWidth="1"/>
    <col min="3" max="3" width="83.90625" customWidth="1"/>
    <col min="4" max="6" width="15.6328125" customWidth="1"/>
    <col min="7" max="7" width="3.08984375" customWidth="1"/>
    <col min="8" max="8" width="19.54296875" bestFit="1" customWidth="1"/>
    <col min="9" max="9" width="25.6328125" customWidth="1"/>
    <col min="11" max="11" width="5" customWidth="1"/>
    <col min="12" max="12" width="28.08984375" customWidth="1"/>
  </cols>
  <sheetData>
    <row r="1" spans="2:12" ht="15" thickBot="1" x14ac:dyDescent="0.4">
      <c r="K1" s="623"/>
    </row>
    <row r="2" spans="2:12" s="1" customFormat="1" ht="17.5" thickBot="1" x14ac:dyDescent="0.5">
      <c r="B2" s="990" t="s">
        <v>441</v>
      </c>
      <c r="C2" s="991"/>
      <c r="E2" s="1054" t="s">
        <v>427</v>
      </c>
      <c r="F2" s="1054"/>
      <c r="G2" s="524"/>
      <c r="J2" s="108"/>
      <c r="K2" s="109"/>
    </row>
    <row r="3" spans="2:12" s="1" customFormat="1" ht="17.25" customHeight="1" thickBot="1" x14ac:dyDescent="0.45">
      <c r="B3" s="240" t="s">
        <v>442</v>
      </c>
      <c r="C3" s="241" t="str">
        <f>'Version Control'!C3</f>
        <v xml:space="preserve">Residential Central Air Conditioners and Heat Pumps_M1  </v>
      </c>
      <c r="J3" s="108"/>
      <c r="K3" s="109"/>
    </row>
    <row r="4" spans="2:12" s="1" customFormat="1" ht="16" thickBot="1" x14ac:dyDescent="0.45">
      <c r="B4" s="242" t="s">
        <v>132</v>
      </c>
      <c r="C4" s="243" t="str">
        <f>'Version Control'!C4</f>
        <v>v1.1</v>
      </c>
      <c r="H4" s="743" t="s">
        <v>280</v>
      </c>
      <c r="I4" s="744"/>
      <c r="J4" s="108"/>
      <c r="K4" s="109"/>
    </row>
    <row r="5" spans="2:12" s="1" customFormat="1" ht="15.5" x14ac:dyDescent="0.4">
      <c r="B5" s="242" t="s">
        <v>369</v>
      </c>
      <c r="C5" s="244">
        <f>'Version Control'!C5</f>
        <v>43668</v>
      </c>
      <c r="H5" s="747" t="s">
        <v>149</v>
      </c>
      <c r="I5" s="751">
        <f>'General Info and Test Results'!C25</f>
        <v>0</v>
      </c>
      <c r="J5" s="108"/>
      <c r="K5" s="109"/>
    </row>
    <row r="6" spans="2:12" s="1" customFormat="1" ht="15.5" x14ac:dyDescent="0.4">
      <c r="B6" s="245" t="s">
        <v>131</v>
      </c>
      <c r="C6" s="246" t="str">
        <f ca="1">MID(CELL("filename",$A$1), FIND("]", CELL("filename", $A$1))+ 1, 255)</f>
        <v>Off Mode Test</v>
      </c>
      <c r="H6" s="748" t="s">
        <v>145</v>
      </c>
      <c r="I6" s="752">
        <f>'General Info and Test Results'!C27</f>
        <v>0</v>
      </c>
      <c r="J6" s="108"/>
      <c r="K6" s="109"/>
    </row>
    <row r="7" spans="2:12" s="1" customFormat="1" ht="15.5" x14ac:dyDescent="0.4">
      <c r="B7" s="247" t="s">
        <v>130</v>
      </c>
      <c r="C7" s="248" t="str">
        <f ca="1">MID(CELL("FILENAME"),FIND("[",CELL("FILENAME"))+1,FIND("]",CELL("FILENAME"))-FIND("[",CELL("FILENAME"))-1)</f>
        <v>Residential Central Air Conditioners and Heat Pumps_M1_Notebook.xlsx</v>
      </c>
      <c r="H7" s="741" t="s">
        <v>633</v>
      </c>
      <c r="I7" s="752">
        <f>'General Info and Test Results'!C29</f>
        <v>0</v>
      </c>
      <c r="J7" s="108"/>
      <c r="K7" s="109"/>
    </row>
    <row r="8" spans="2:12" s="1" customFormat="1" ht="16" thickBot="1" x14ac:dyDescent="0.45">
      <c r="B8" s="249" t="s">
        <v>133</v>
      </c>
      <c r="C8" s="250" t="str">
        <f>'Version Control'!C8</f>
        <v>[MM/DD/YYYY]</v>
      </c>
      <c r="H8" s="742" t="s">
        <v>630</v>
      </c>
      <c r="I8" s="753">
        <f>OD_FanType_Input</f>
        <v>0</v>
      </c>
      <c r="J8" s="108"/>
      <c r="K8" s="109"/>
      <c r="L8" s="756"/>
    </row>
    <row r="9" spans="2:12" ht="15.5" x14ac:dyDescent="0.4">
      <c r="K9" s="109"/>
    </row>
    <row r="10" spans="2:12" ht="16" thickBot="1" x14ac:dyDescent="0.45">
      <c r="K10" s="109"/>
    </row>
    <row r="11" spans="2:12" ht="17.5" thickBot="1" x14ac:dyDescent="0.5">
      <c r="C11" s="1135" t="s">
        <v>540</v>
      </c>
      <c r="D11" s="1137"/>
      <c r="K11" s="109"/>
    </row>
    <row r="12" spans="2:12" ht="15.5" x14ac:dyDescent="0.4">
      <c r="C12" s="598" t="s">
        <v>486</v>
      </c>
      <c r="D12" s="326"/>
      <c r="E12" s="559"/>
      <c r="K12" s="109"/>
      <c r="L12" s="564"/>
    </row>
    <row r="13" spans="2:12" ht="15.5" x14ac:dyDescent="0.4">
      <c r="C13" s="112" t="s">
        <v>487</v>
      </c>
      <c r="D13" s="255"/>
      <c r="E13" s="559"/>
      <c r="K13" s="109"/>
      <c r="L13" s="564"/>
    </row>
    <row r="14" spans="2:12" ht="31" x14ac:dyDescent="0.4">
      <c r="C14" s="560" t="s">
        <v>488</v>
      </c>
      <c r="D14" s="255"/>
      <c r="E14" s="562"/>
      <c r="F14" s="613"/>
      <c r="K14" s="109"/>
      <c r="L14" s="564"/>
    </row>
    <row r="15" spans="2:12" ht="18" customHeight="1" x14ac:dyDescent="0.4">
      <c r="C15" s="112" t="s">
        <v>500</v>
      </c>
      <c r="D15" s="595"/>
      <c r="E15" s="562"/>
      <c r="K15" s="109"/>
      <c r="L15" s="564" t="str">
        <f t="array" ref="L15">IF(SUM(ABS(M15:Y15))&gt;0,IF(OR($M$8:$Y$8=M15:Y15),"Hide","Show"),"")</f>
        <v/>
      </c>
    </row>
    <row r="16" spans="2:12" ht="18" customHeight="1" x14ac:dyDescent="0.4">
      <c r="C16" s="112" t="s">
        <v>501</v>
      </c>
      <c r="D16" s="595"/>
      <c r="E16" s="562"/>
      <c r="K16" s="109"/>
      <c r="L16" s="564" t="str">
        <f t="array" ref="L16">IF(SUM(ABS(M16:Y16))&gt;0,IF(OR($M$8:$Y$8=M16:Y16),"Hide","Show"),"")</f>
        <v/>
      </c>
    </row>
    <row r="17" spans="2:15" ht="16" thickBot="1" x14ac:dyDescent="0.45">
      <c r="B17" s="562"/>
      <c r="C17" s="563" t="s">
        <v>539</v>
      </c>
      <c r="D17" s="594"/>
      <c r="E17" s="562"/>
      <c r="K17" s="109"/>
      <c r="L17" s="564" t="str">
        <f t="array" ref="L17">IF(SUM(ABS(M17:Y17))&gt;0,IF(OR($M$8:$Y$8=M17:Y17),"Hide","Show"),"")</f>
        <v/>
      </c>
      <c r="M17" s="564"/>
      <c r="N17" s="564"/>
      <c r="O17" s="564"/>
    </row>
    <row r="18" spans="2:15" ht="15.5" x14ac:dyDescent="0.4">
      <c r="B18" s="562"/>
      <c r="C18" s="559"/>
      <c r="D18" s="565"/>
      <c r="E18" s="562"/>
      <c r="K18" s="109"/>
      <c r="L18" s="564" t="str">
        <f t="array" ref="L18">IF(SUM(ABS(M18:Y18))&gt;0,IF(OR($M$8:$Y$8=M18:Y18),"Hide","Show"),"")</f>
        <v/>
      </c>
      <c r="M18" s="564"/>
      <c r="N18" s="564"/>
      <c r="O18" s="564"/>
    </row>
    <row r="19" spans="2:15" ht="16" thickBot="1" x14ac:dyDescent="0.45">
      <c r="K19" s="109"/>
      <c r="L19" s="564" t="str">
        <f t="array" ref="L19">IF(SUM(ABS(M19:Y19))&gt;0,IF(OR($M$8:$Y$8=M19:Y19),"Hide","Show"),"")</f>
        <v/>
      </c>
    </row>
    <row r="20" spans="2:15" ht="17.5" thickBot="1" x14ac:dyDescent="0.5">
      <c r="B20" s="1135" t="s">
        <v>541</v>
      </c>
      <c r="C20" s="1240"/>
      <c r="D20" s="1240"/>
      <c r="E20" s="1240"/>
      <c r="F20" s="1240"/>
      <c r="G20" s="1241"/>
      <c r="K20" s="109"/>
      <c r="L20" s="564" t="str">
        <f t="array" ref="L20">IF(SUM(ABS(M20:Y20))&gt;0,IF(OR($M$8:$Y$8=M20:Y20),"Hide","Show"),"")</f>
        <v/>
      </c>
    </row>
    <row r="21" spans="2:15" ht="16" thickBot="1" x14ac:dyDescent="0.45">
      <c r="B21" s="2"/>
      <c r="C21" s="8"/>
      <c r="D21" s="8"/>
      <c r="E21" s="8"/>
      <c r="F21" s="8"/>
      <c r="G21" s="3"/>
      <c r="K21" s="109"/>
      <c r="L21" s="564" t="str">
        <f t="array" ref="L21">IF(SUM(ABS(M21:Y21))&gt;0,IF(OR($M$8:$Y$8=M21:Y21),"Hide","Show"),"")</f>
        <v/>
      </c>
    </row>
    <row r="22" spans="2:15" ht="17.5" thickBot="1" x14ac:dyDescent="0.5">
      <c r="B22" s="2"/>
      <c r="C22" s="1098" t="s">
        <v>489</v>
      </c>
      <c r="D22" s="1099"/>
      <c r="E22" s="1099"/>
      <c r="F22" s="1100"/>
      <c r="G22" s="566"/>
      <c r="K22" s="109"/>
      <c r="L22" s="564" t="str">
        <f t="array" ref="L22">IF(SUM(ABS(M22:Y22))&gt;0,IF(OR($M$8:$Y$8=M22:Y22),"Hide","Show"),"")</f>
        <v/>
      </c>
    </row>
    <row r="23" spans="2:15" ht="17" x14ac:dyDescent="0.45">
      <c r="B23" s="567"/>
      <c r="C23" s="567"/>
      <c r="D23" s="1105" t="s">
        <v>45</v>
      </c>
      <c r="E23" s="1105"/>
      <c r="F23" s="1106"/>
      <c r="G23" s="566"/>
      <c r="K23" s="109"/>
      <c r="L23" s="564" t="str">
        <f t="array" ref="L23">IF(SUM(ABS(M23:Y23))&gt;0,IF(OR($M$8:$Y$8=M23:Y23),"Hide","Show"),"")</f>
        <v/>
      </c>
    </row>
    <row r="24" spans="2:15" ht="15.5" x14ac:dyDescent="0.4">
      <c r="B24" s="568"/>
      <c r="C24" s="568"/>
      <c r="D24" s="81" t="s">
        <v>52</v>
      </c>
      <c r="E24" s="81" t="s">
        <v>53</v>
      </c>
      <c r="F24" s="119" t="s">
        <v>54</v>
      </c>
      <c r="G24" s="569"/>
      <c r="K24" s="109"/>
      <c r="L24" s="564" t="str">
        <f t="array" ref="L24">IF(SUM(ABS(M24:Y24))&gt;0,IF(OR($M$8:$Y$8=M24:Y24),"Hide","Show"),"")</f>
        <v/>
      </c>
    </row>
    <row r="25" spans="2:15" ht="15.5" x14ac:dyDescent="0.4">
      <c r="B25" s="568"/>
      <c r="C25" s="362" t="s">
        <v>344</v>
      </c>
      <c r="D25" s="571"/>
      <c r="E25" s="571"/>
      <c r="F25" s="561"/>
      <c r="G25" s="569"/>
      <c r="K25" s="109"/>
      <c r="L25" s="564" t="str">
        <f t="array" ref="L25">IF(SUM(ABS(M25:Y25))&gt;0,IF(OR($M$8:$Y$8=M25:Y25),"Hide","Show"),"")</f>
        <v/>
      </c>
    </row>
    <row r="26" spans="2:15" ht="15.5" x14ac:dyDescent="0.4">
      <c r="B26" s="568"/>
      <c r="C26" s="362" t="s">
        <v>345</v>
      </c>
      <c r="D26" s="571"/>
      <c r="E26" s="571"/>
      <c r="F26" s="561"/>
      <c r="G26" s="569"/>
      <c r="K26" s="109"/>
      <c r="L26" s="564" t="str">
        <f t="array" ref="L26">IF(SUM(ABS(M26:Y26))&gt;0,IF(OR($M$8:$Y$8=M26:Y26),"Hide","Show"),"")</f>
        <v/>
      </c>
    </row>
    <row r="27" spans="2:15" ht="21" customHeight="1" x14ac:dyDescent="0.4">
      <c r="B27" s="568"/>
      <c r="C27" s="570" t="s">
        <v>490</v>
      </c>
      <c r="D27" s="590"/>
      <c r="E27" s="590"/>
      <c r="F27" s="591"/>
      <c r="G27" s="569"/>
      <c r="K27" s="109"/>
      <c r="L27" s="564" t="str">
        <f t="array" ref="L27">IF(SUM(ABS(M27:Y27))&gt;0,IF(OR($M$8:$Y$8=M27:Y27),"Hide","Show"),"")</f>
        <v/>
      </c>
    </row>
    <row r="28" spans="2:15" ht="22.5" customHeight="1" thickBot="1" x14ac:dyDescent="0.45">
      <c r="B28" s="568"/>
      <c r="C28" s="572" t="s">
        <v>491</v>
      </c>
      <c r="D28" s="592"/>
      <c r="E28" s="592"/>
      <c r="F28" s="593"/>
      <c r="G28" s="569"/>
      <c r="K28" s="109"/>
      <c r="L28" s="564" t="str">
        <f t="array" ref="L28">IF(SUM(ABS(M28:Y28))&gt;0,IF(OR($M$8:$Y$8=M28:Y28),"Hide","Show"),"")</f>
        <v/>
      </c>
    </row>
    <row r="29" spans="2:15" ht="16" thickBot="1" x14ac:dyDescent="0.45">
      <c r="B29" s="568"/>
      <c r="C29" s="573"/>
      <c r="D29" s="573"/>
      <c r="E29" s="573"/>
      <c r="F29" s="573"/>
      <c r="G29" s="569"/>
      <c r="K29" s="109"/>
      <c r="L29" s="564" t="str">
        <f t="array" ref="L29">IF(SUM(ABS(M29:Y29))&gt;0,IF(OR($M$8:$Y$8=M29:Y29),"Hide","Show"),"")</f>
        <v/>
      </c>
    </row>
    <row r="30" spans="2:15" ht="16" thickBot="1" x14ac:dyDescent="0.45">
      <c r="B30" s="568"/>
      <c r="C30" s="1098" t="s">
        <v>492</v>
      </c>
      <c r="D30" s="1099"/>
      <c r="E30" s="1099"/>
      <c r="F30" s="1100"/>
      <c r="G30" s="569"/>
      <c r="K30" s="109"/>
      <c r="L30" s="564" t="str">
        <f t="array" ref="L30">IF(SUM(ABS(M30:Y30))&gt;0,IF(OR($M$8:$Y$8=M30:Y30),"Hide","Show"),"")</f>
        <v/>
      </c>
    </row>
    <row r="31" spans="2:15" ht="15.5" x14ac:dyDescent="0.4">
      <c r="B31" s="568"/>
      <c r="C31" s="574"/>
      <c r="D31" s="1105" t="s">
        <v>45</v>
      </c>
      <c r="E31" s="1105"/>
      <c r="F31" s="1106"/>
      <c r="G31" s="569"/>
      <c r="K31" s="109"/>
      <c r="L31" s="564" t="str">
        <f t="array" ref="L31">IF(SUM(ABS(M31:Y31))&gt;0,IF(OR($M$8:$Y$8=M31:Y31),"Hide","Show"),"")</f>
        <v/>
      </c>
    </row>
    <row r="32" spans="2:15" ht="15.5" x14ac:dyDescent="0.4">
      <c r="B32" s="568"/>
      <c r="C32" s="570" t="s">
        <v>493</v>
      </c>
      <c r="D32" s="1233"/>
      <c r="E32" s="1234"/>
      <c r="F32" s="1235"/>
      <c r="G32" s="569"/>
      <c r="K32" s="109"/>
      <c r="L32" s="564" t="str">
        <f t="array" ref="L32">IF(SUM(ABS(M32:Y32))&gt;0,IF(OR($M$8:$Y$8=M32:Y32),"Hide","Show"),"")</f>
        <v/>
      </c>
    </row>
    <row r="33" spans="1:12" ht="15.5" x14ac:dyDescent="0.4">
      <c r="B33" s="568"/>
      <c r="C33" s="570" t="s">
        <v>494</v>
      </c>
      <c r="D33" s="1233"/>
      <c r="E33" s="1234"/>
      <c r="F33" s="1235"/>
      <c r="G33" s="569"/>
      <c r="K33" s="109"/>
      <c r="L33" s="564" t="str">
        <f t="array" ref="L33">IF(SUM(ABS(M33:Y33))&gt;0,IF(OR($M$8:$Y$8=M33:Y33),"Hide","Show"),"")</f>
        <v/>
      </c>
    </row>
    <row r="34" spans="1:12" ht="16" thickBot="1" x14ac:dyDescent="0.45">
      <c r="B34" s="568"/>
      <c r="C34" s="572" t="s">
        <v>495</v>
      </c>
      <c r="D34" s="1236"/>
      <c r="E34" s="1237"/>
      <c r="F34" s="1238"/>
      <c r="G34" s="569"/>
      <c r="K34" s="109"/>
      <c r="L34" s="564" t="str">
        <f t="array" ref="L34">IF(SUM(ABS(M34:Y34))&gt;0,IF(OR($M$8:$Y$8=M34:Y34),"Hide","Show"),"")</f>
        <v/>
      </c>
    </row>
    <row r="35" spans="1:12" ht="16" thickBot="1" x14ac:dyDescent="0.45">
      <c r="B35" s="575"/>
      <c r="C35" s="576"/>
      <c r="D35" s="577"/>
      <c r="E35" s="578"/>
      <c r="F35" s="576"/>
      <c r="G35" s="579"/>
      <c r="K35" s="109"/>
      <c r="L35" s="564" t="str">
        <f t="array" ref="L35">IF(SUM(ABS(M35:Y35))&gt;0,IF(OR($M$8:$Y$8=M35:Y35),"Hide","Show"),"")</f>
        <v/>
      </c>
    </row>
    <row r="36" spans="1:12" ht="16" thickBot="1" x14ac:dyDescent="0.45">
      <c r="D36" s="559"/>
      <c r="E36" s="580"/>
      <c r="K36" s="109"/>
      <c r="L36" s="564" t="str">
        <f t="array" ref="L36">IF(SUM(ABS(M36:Y36))&gt;0,IF(OR($M$8:$Y$8=M36:Y36),"Hide","Show"),"")</f>
        <v/>
      </c>
    </row>
    <row r="37" spans="1:12" ht="17.5" thickBot="1" x14ac:dyDescent="0.5">
      <c r="B37" s="1239" t="s">
        <v>496</v>
      </c>
      <c r="C37" s="1240"/>
      <c r="D37" s="1240"/>
      <c r="E37" s="1240"/>
      <c r="F37" s="1240"/>
      <c r="G37" s="1241"/>
      <c r="K37" s="109"/>
      <c r="L37" s="564" t="str">
        <f t="array" ref="L37">IF(SUM(ABS(M37:Y37))&gt;0,IF(OR($M$8:$Y$8=M37:Y37),"Hide","Show"),"")</f>
        <v/>
      </c>
    </row>
    <row r="38" spans="1:12" ht="17.5" thickBot="1" x14ac:dyDescent="0.5">
      <c r="B38" s="567"/>
      <c r="C38" s="581"/>
      <c r="D38" s="581"/>
      <c r="E38" s="581"/>
      <c r="F38" s="581"/>
      <c r="G38" s="566"/>
      <c r="K38" s="109"/>
      <c r="L38" s="564" t="str">
        <f t="array" ref="L38">IF(SUM(ABS(M38:Y38))&gt;0,IF(OR($M$8:$Y$8=M38:Y38),"Hide","Show"),"")</f>
        <v/>
      </c>
    </row>
    <row r="39" spans="1:12" ht="85" x14ac:dyDescent="0.4">
      <c r="B39" s="568"/>
      <c r="C39" s="582"/>
      <c r="D39" s="1242" t="s">
        <v>497</v>
      </c>
      <c r="E39" s="1243"/>
      <c r="F39" s="583" t="s">
        <v>508</v>
      </c>
      <c r="G39" s="569"/>
      <c r="K39" s="109"/>
      <c r="L39" s="564" t="str">
        <f t="array" ref="L39">IF(SUM(ABS(M39:Y39))&gt;0,IF(OR($M$8:$Y$8=M39:Y39),"Hide","Show"),"")</f>
        <v/>
      </c>
    </row>
    <row r="40" spans="1:12" ht="15.5" x14ac:dyDescent="0.4">
      <c r="B40" s="568"/>
      <c r="C40" s="584" t="s">
        <v>498</v>
      </c>
      <c r="D40" s="1140" t="e">
        <f>MROUND(IF(OR(D12="No", AND(D12="Yes", D13="No", D17&gt;71)),D41, IF(D14="No",D33/(D16+1.75*(D15-D16)),(D33-D34)/(D16+1.75*(D15-D16)))),1)</f>
        <v>#DIV/0!</v>
      </c>
      <c r="E40" s="1140"/>
      <c r="F40" s="767"/>
      <c r="G40" s="569"/>
      <c r="K40" s="109"/>
      <c r="L40" s="564" t="str">
        <f t="array" ref="L40">IF(SUM(ABS(M40:Y40))&gt;0,IF(OR($M$8:$Y$8=M40:Y40),"Hide","Show"),"")</f>
        <v/>
      </c>
    </row>
    <row r="41" spans="1:12" ht="15.5" x14ac:dyDescent="0.4">
      <c r="B41" s="568"/>
      <c r="C41" s="584" t="s">
        <v>499</v>
      </c>
      <c r="D41" s="1140" t="e">
        <f>MROUND(IF(D14="No",D32/(D16+1.75*(D15-D16)),(D32-D34)/(D16+1.75*(D15-D16))),1)</f>
        <v>#DIV/0!</v>
      </c>
      <c r="E41" s="1140"/>
      <c r="F41" s="767"/>
      <c r="G41" s="569"/>
      <c r="K41" s="109"/>
      <c r="L41" s="564" t="str">
        <f t="array" ref="L41">IF(SUM(ABS(M41:Y41))&gt;0,IF(OR($M$8:$Y$8=M41:Y41),"Hide","Show"),"")</f>
        <v/>
      </c>
    </row>
    <row r="42" spans="1:12" ht="17" thickBot="1" x14ac:dyDescent="0.5">
      <c r="B42" s="568"/>
      <c r="C42" s="585" t="s">
        <v>516</v>
      </c>
      <c r="D42" s="1114" t="e">
        <f>IF('General Info and Test Results'!C43&lt;36000,('Off Mode Test'!D40:E40+'Off Mode Test'!D41:E41)/2, IF('General Info and Test Results'!C27="Single-Speed",('Off Mode Test'!D40:E40+'Off Mode Test'!D41:E41)/(2*('A Tests'!D83:F83/36000)),('Off Mode Test'!D40:E40+'Off Mode Test'!D41:E41)/(2*('A Tests'!D153:F153/36000))))</f>
        <v>#DIV/0!</v>
      </c>
      <c r="E42" s="1114"/>
      <c r="F42" s="671" t="e">
        <f>MROUND(D42,0.5)</f>
        <v>#DIV/0!</v>
      </c>
      <c r="G42" s="586"/>
      <c r="K42" s="109"/>
      <c r="L42" s="564" t="str">
        <f t="array" ref="L42">IF(SUM(ABS(M42:Y42))&gt;0,IF(OR($M$8:$Y$8=M42:Y42),"Hide","Show"),"")</f>
        <v/>
      </c>
    </row>
    <row r="43" spans="1:12" ht="16" thickBot="1" x14ac:dyDescent="0.45">
      <c r="B43" s="587"/>
      <c r="C43" s="588"/>
      <c r="D43" s="588"/>
      <c r="E43" s="578"/>
      <c r="F43" s="576"/>
      <c r="G43" s="579"/>
      <c r="K43" s="109"/>
      <c r="L43" s="564" t="str">
        <f t="array" ref="L43">IF(SUM(ABS(M43:Y43))&gt;0,IF(OR($M$8:$Y$8=M43:Y43),"Hide","Show"),"")</f>
        <v/>
      </c>
    </row>
    <row r="44" spans="1:12" ht="15.5" x14ac:dyDescent="0.4">
      <c r="B44" s="564"/>
      <c r="C44" s="564"/>
      <c r="D44" s="564"/>
      <c r="E44" s="580"/>
      <c r="K44" s="109"/>
      <c r="L44" s="564" t="str">
        <f t="array" ref="L44">IF(SUM(ABS(M44:Y44))&gt;0,IF(OR($M$8:$Y$8=M44:Y44),"Hide","Show"),"")</f>
        <v/>
      </c>
    </row>
    <row r="45" spans="1:12" ht="15.5" x14ac:dyDescent="0.4">
      <c r="A45" s="109"/>
      <c r="B45" s="109"/>
      <c r="C45" s="109"/>
      <c r="D45" s="109"/>
      <c r="E45" s="109"/>
      <c r="F45" s="109"/>
      <c r="G45" s="109"/>
      <c r="H45" s="109"/>
      <c r="I45" s="109"/>
      <c r="J45" s="109"/>
      <c r="K45" s="109"/>
      <c r="L45" s="564" t="str">
        <f t="array" ref="L45">IF(SUM(ABS(M45:Y45))&gt;0,IF(OR($M$8:$Y$8=M45:Y45),"Hide","Show"),"")</f>
        <v/>
      </c>
    </row>
    <row r="46" spans="1:12" x14ac:dyDescent="0.35">
      <c r="L46" s="564" t="str">
        <f t="array" ref="L46">IF(SUM(ABS(M46:Y46))&gt;0,IF(OR($M$8:$Y$8=M46:Y46),"Hide","Show"),"")</f>
        <v/>
      </c>
    </row>
    <row r="47" spans="1:12" x14ac:dyDescent="0.35">
      <c r="L47" s="564" t="str">
        <f t="array" ref="L47">IF(SUM(ABS(M47:Y47))&gt;0,IF(OR($M$8:$Y$8=M47:Y47),"Hide","Show"),"")</f>
        <v/>
      </c>
    </row>
    <row r="48" spans="1:12" x14ac:dyDescent="0.35">
      <c r="L48" s="564" t="str">
        <f t="array" ref="L48">IF(SUM(ABS(M48:Y48))&gt;0,IF(OR($M$8:$Y$8=M48:Y48),"Hide","Show"),"")</f>
        <v/>
      </c>
    </row>
    <row r="49" spans="12:12" x14ac:dyDescent="0.35">
      <c r="L49" s="564" t="str">
        <f t="array" ref="L49">IF(SUM(ABS(M49:Y49))&gt;0,IF(OR($M$8:$Y$8=M49:Y49),"Hide","Show"),"")</f>
        <v/>
      </c>
    </row>
    <row r="50" spans="12:12" x14ac:dyDescent="0.35">
      <c r="L50" s="564" t="str">
        <f t="array" ref="L50">IF(SUM(ABS(M50:Y50))&gt;0,IF(OR($M$8:$Y$8=M50:Y50),"Hide","Show"),"")</f>
        <v/>
      </c>
    </row>
    <row r="51" spans="12:12" x14ac:dyDescent="0.35">
      <c r="L51" s="564" t="str">
        <f t="array" ref="L51">IF(SUM(ABS(M51:Y51))&gt;0,IF(OR($M$8:$Y$8=M51:Y51),"Hide","Show"),"")</f>
        <v/>
      </c>
    </row>
    <row r="52" spans="12:12" x14ac:dyDescent="0.35">
      <c r="L52" s="564" t="str">
        <f t="array" ref="L52">IF(SUM(ABS(M52:Y52))&gt;0,IF(OR($M$8:$Y$8=M52:Y52),"Hide","Show"),"")</f>
        <v/>
      </c>
    </row>
    <row r="53" spans="12:12" x14ac:dyDescent="0.35">
      <c r="L53" s="564" t="str">
        <f t="array" ref="L53">IF(SUM(ABS(M53:Y53))&gt;0,IF(OR($M$8:$Y$8=M53:Y53),"Hide","Show"),"")</f>
        <v/>
      </c>
    </row>
    <row r="54" spans="12:12" x14ac:dyDescent="0.35">
      <c r="L54" s="564" t="str">
        <f t="array" ref="L54">IF(SUM(ABS(M54:Y54))&gt;0,IF(OR($M$8:$Y$8=M54:Y54),"Hide","Show"),"")</f>
        <v/>
      </c>
    </row>
    <row r="55" spans="12:12" x14ac:dyDescent="0.35">
      <c r="L55" s="564" t="str">
        <f t="array" ref="L55">IF(SUM(ABS(M55:Y55))&gt;0,IF(OR($M$8:$Y$8=M55:Y55),"Hide","Show"),"")</f>
        <v/>
      </c>
    </row>
    <row r="56" spans="12:12" x14ac:dyDescent="0.35">
      <c r="L56" s="564" t="str">
        <f t="array" ref="L56">IF(SUM(ABS(M56:Y56))&gt;0,IF(OR($M$8:$Y$8=M56:Y56),"Hide","Show"),"")</f>
        <v/>
      </c>
    </row>
    <row r="57" spans="12:12" x14ac:dyDescent="0.35">
      <c r="L57" s="564" t="str">
        <f t="array" ref="L57">IF(SUM(ABS(M57:Y57))&gt;0,IF(OR($M$8:$Y$8=M57:Y57),"Hide","Show"),"")</f>
        <v/>
      </c>
    </row>
    <row r="58" spans="12:12" x14ac:dyDescent="0.35">
      <c r="L58" s="564" t="str">
        <f t="array" ref="L58">IF(SUM(ABS(M58:Y58))&gt;0,IF(OR($M$8:$Y$8=M58:Y58),"Hide","Show"),"")</f>
        <v/>
      </c>
    </row>
    <row r="59" spans="12:12" x14ac:dyDescent="0.35">
      <c r="L59" s="564" t="str">
        <f t="array" ref="L59">IF(SUM(ABS(M59:Y59))&gt;0,IF(OR($M$8:$Y$8=M59:Y59),"Hide","Show"),"")</f>
        <v/>
      </c>
    </row>
    <row r="60" spans="12:12" x14ac:dyDescent="0.35">
      <c r="L60" s="564" t="str">
        <f t="array" ref="L60">IF(SUM(ABS(M60:Y60))&gt;0,IF(OR($M$8:$Y$8=M60:Y60),"Hide","Show"),"")</f>
        <v/>
      </c>
    </row>
    <row r="61" spans="12:12" x14ac:dyDescent="0.35">
      <c r="L61" s="564" t="str">
        <f t="array" ref="L61">IF(SUM(ABS(M61:Y61))&gt;0,IF(OR($M$8:$Y$8=M61:Y61),"Hide","Show"),"")</f>
        <v/>
      </c>
    </row>
    <row r="62" spans="12:12" x14ac:dyDescent="0.35">
      <c r="L62" s="564" t="str">
        <f t="array" ref="L62">IF(SUM(ABS(M62:Y62))&gt;0,IF(OR($M$8:$Y$8=M62:Y62),"Hide","Show"),"")</f>
        <v/>
      </c>
    </row>
    <row r="63" spans="12:12" x14ac:dyDescent="0.35">
      <c r="L63" s="564" t="str">
        <f t="array" ref="L63">IF(SUM(ABS(M63:Y63))&gt;0,IF(OR($M$8:$Y$8=M63:Y63),"Hide","Show"),"")</f>
        <v/>
      </c>
    </row>
    <row r="64" spans="12:12" x14ac:dyDescent="0.35">
      <c r="L64" s="564" t="str">
        <f t="array" ref="L64">IF(SUM(ABS(M64:Y64))&gt;0,IF(OR($M$8:$Y$8=M64:Y64),"Hide","Show"),"")</f>
        <v/>
      </c>
    </row>
    <row r="65" spans="12:12" x14ac:dyDescent="0.35">
      <c r="L65" s="564" t="str">
        <f t="array" ref="L65">IF(SUM(ABS(M65:Y65))&gt;0,IF(OR($M$8:$Y$8=M65:Y65),"Hide","Show"),"")</f>
        <v/>
      </c>
    </row>
    <row r="66" spans="12:12" x14ac:dyDescent="0.35">
      <c r="L66" s="564" t="str">
        <f t="array" ref="L66">IF(SUM(ABS(M66:Y66))&gt;0,IF(OR($M$8:$Y$8=M66:Y66),"Hide","Show"),"")</f>
        <v/>
      </c>
    </row>
    <row r="67" spans="12:12" x14ac:dyDescent="0.35">
      <c r="L67" s="564" t="str">
        <f t="array" ref="L67">IF(SUM(ABS(M67:Y67))&gt;0,IF(OR($M$8:$Y$8=M67:Y67),"Hide","Show"),"")</f>
        <v/>
      </c>
    </row>
    <row r="68" spans="12:12" x14ac:dyDescent="0.35">
      <c r="L68" s="564" t="str">
        <f t="array" ref="L68">IF(SUM(ABS(M68:Y68))&gt;0,IF(OR($M$8:$Y$8=M68:Y68),"Hide","Show"),"")</f>
        <v/>
      </c>
    </row>
    <row r="69" spans="12:12" x14ac:dyDescent="0.35">
      <c r="L69" s="564" t="str">
        <f t="array" ref="L69">IF(SUM(ABS(M69:Y69))&gt;0,IF(OR($M$8:$Y$8=M69:Y69),"Hide","Show"),"")</f>
        <v/>
      </c>
    </row>
    <row r="70" spans="12:12" x14ac:dyDescent="0.35">
      <c r="L70" s="564" t="str">
        <f t="array" ref="L70">IF(SUM(ABS(M70:Y70))&gt;0,IF(OR($M$8:$Y$8=M70:Y70),"Hide","Show"),"")</f>
        <v/>
      </c>
    </row>
    <row r="71" spans="12:12" x14ac:dyDescent="0.35">
      <c r="L71" s="564" t="str">
        <f t="array" ref="L71">IF(SUM(ABS(M71:Y71))&gt;0,IF(OR($M$8:$Y$8=M71:Y71),"Hide","Show"),"")</f>
        <v/>
      </c>
    </row>
    <row r="72" spans="12:12" x14ac:dyDescent="0.35">
      <c r="L72" s="564" t="str">
        <f t="array" ref="L72">IF(SUM(ABS(M72:Y72))&gt;0,IF(OR($M$8:$Y$8=M72:Y72),"Hide","Show"),"")</f>
        <v/>
      </c>
    </row>
    <row r="73" spans="12:12" x14ac:dyDescent="0.35">
      <c r="L73" s="564" t="str">
        <f t="array" ref="L73">IF(SUM(ABS(M73:Y73))&gt;0,IF(OR($M$8:$Y$8=M73:Y73),"Hide","Show"),"")</f>
        <v/>
      </c>
    </row>
    <row r="74" spans="12:12" x14ac:dyDescent="0.35">
      <c r="L74" s="564" t="str">
        <f t="array" ref="L74">IF(SUM(ABS(M74:Y74))&gt;0,IF(OR($M$8:$Y$8=M74:Y74),"Hide","Show"),"")</f>
        <v/>
      </c>
    </row>
    <row r="75" spans="12:12" x14ac:dyDescent="0.35">
      <c r="L75" s="564" t="str">
        <f t="array" ref="L75">IF(SUM(ABS(M75:Y75))&gt;0,IF(OR($M$8:$Y$8=M75:Y75),"Hide","Show"),"")</f>
        <v/>
      </c>
    </row>
    <row r="76" spans="12:12" x14ac:dyDescent="0.35">
      <c r="L76" s="564" t="str">
        <f t="array" ref="L76">IF(SUM(ABS(M76:Y76))&gt;0,IF(OR($M$8:$Y$8=M76:Y76),"Hide","Show"),"")</f>
        <v/>
      </c>
    </row>
    <row r="77" spans="12:12" x14ac:dyDescent="0.35">
      <c r="L77" s="564" t="str">
        <f t="array" ref="L77">IF(SUM(ABS(M77:Y77))&gt;0,IF(OR($M$8:$Y$8=M77:Y77),"Hide","Show"),"")</f>
        <v/>
      </c>
    </row>
    <row r="78" spans="12:12" x14ac:dyDescent="0.35">
      <c r="L78" s="564" t="str">
        <f t="array" ref="L78">IF(SUM(ABS(M78:Y78))&gt;0,IF(OR($M$8:$Y$8=M78:Y78),"Hide","Show"),"")</f>
        <v/>
      </c>
    </row>
    <row r="79" spans="12:12" x14ac:dyDescent="0.35">
      <c r="L79" s="564" t="str">
        <f t="array" ref="L79">IF(SUM(ABS(M79:Y79))&gt;0,IF(OR($M$8:$Y$8=M79:Y79),"Hide","Show"),"")</f>
        <v/>
      </c>
    </row>
    <row r="80" spans="12:12" x14ac:dyDescent="0.35">
      <c r="L80" s="564" t="str">
        <f t="array" ref="L80">IF(SUM(ABS(M80:Y80))&gt;0,IF(OR($M$8:$Y$8=M80:Y80),"Hide","Show"),"")</f>
        <v/>
      </c>
    </row>
    <row r="81" spans="12:12" x14ac:dyDescent="0.35">
      <c r="L81" s="564" t="str">
        <f t="array" ref="L81">IF(SUM(ABS(M81:Y81))&gt;0,IF(OR($M$8:$Y$8=M81:Y81),"Hide","Show"),"")</f>
        <v/>
      </c>
    </row>
    <row r="82" spans="12:12" x14ac:dyDescent="0.35">
      <c r="L82" s="564" t="str">
        <f t="array" ref="L82">IF(SUM(ABS(M82:Y82))&gt;0,IF(OR($M$8:$Y$8=M82:Y82),"Hide","Show"),"")</f>
        <v/>
      </c>
    </row>
    <row r="83" spans="12:12" x14ac:dyDescent="0.35">
      <c r="L83" s="564" t="str">
        <f t="array" ref="L83">IF(SUM(ABS(M83:Y83))&gt;0,IF(OR($M$8:$Y$8=M83:Y83),"Hide","Show"),"")</f>
        <v/>
      </c>
    </row>
    <row r="84" spans="12:12" x14ac:dyDescent="0.35">
      <c r="L84" s="564" t="str">
        <f t="array" ref="L84">IF(SUM(ABS(M84:Y84))&gt;0,IF(OR($M$8:$Y$8=M84:Y84),"Hide","Show"),"")</f>
        <v/>
      </c>
    </row>
    <row r="85" spans="12:12" x14ac:dyDescent="0.35">
      <c r="L85" s="564" t="str">
        <f t="array" ref="L85">IF(SUM(ABS(M85:Y85))&gt;0,IF(OR($M$8:$Y$8=M85:Y85),"Hide","Show"),"")</f>
        <v/>
      </c>
    </row>
    <row r="86" spans="12:12" x14ac:dyDescent="0.35">
      <c r="L86" s="564" t="str">
        <f t="array" ref="L86">IF(SUM(ABS(M86:Y86))&gt;0,IF(OR($M$8:$Y$8=M86:Y86),"Hide","Show"),"")</f>
        <v/>
      </c>
    </row>
    <row r="87" spans="12:12" x14ac:dyDescent="0.35">
      <c r="L87" s="564" t="str">
        <f t="array" ref="L87">IF(SUM(ABS(M87:Y87))&gt;0,IF(OR($M$8:$Y$8=M87:Y87),"Hide","Show"),"")</f>
        <v/>
      </c>
    </row>
    <row r="88" spans="12:12" x14ac:dyDescent="0.35">
      <c r="L88" s="564" t="str">
        <f t="array" ref="L88">IF(SUM(ABS(M88:Y88))&gt;0,IF(OR($M$8:$Y$8=M88:Y88),"Hide","Show"),"")</f>
        <v/>
      </c>
    </row>
    <row r="89" spans="12:12" x14ac:dyDescent="0.35">
      <c r="L89" s="564" t="str">
        <f t="array" ref="L89">IF(SUM(ABS(M89:Y89))&gt;0,IF(OR($M$8:$Y$8=M89:Y89),"Hide","Show"),"")</f>
        <v/>
      </c>
    </row>
    <row r="90" spans="12:12" x14ac:dyDescent="0.35">
      <c r="L90" s="564" t="str">
        <f t="array" ref="L90">IF(SUM(ABS(M90:Y90))&gt;0,IF(OR($M$8:$Y$8=M90:Y90),"Hide","Show"),"")</f>
        <v/>
      </c>
    </row>
    <row r="91" spans="12:12" x14ac:dyDescent="0.35">
      <c r="L91" s="564" t="str">
        <f t="array" ref="L91">IF(SUM(ABS(M91:Y91))&gt;0,IF(OR($M$8:$Y$8=M91:Y91),"Hide","Show"),"")</f>
        <v/>
      </c>
    </row>
    <row r="92" spans="12:12" x14ac:dyDescent="0.35">
      <c r="L92" s="564" t="str">
        <f t="array" ref="L92">IF(SUM(ABS(M92:Y92))&gt;0,IF(OR($M$8:$Y$8=M92:Y92),"Hide","Show"),"")</f>
        <v/>
      </c>
    </row>
    <row r="93" spans="12:12" x14ac:dyDescent="0.35">
      <c r="L93" s="564" t="str">
        <f t="array" ref="L93">IF(SUM(ABS(M93:Y93))&gt;0,IF(OR($M$8:$Y$8=M93:Y93),"Hide","Show"),"")</f>
        <v/>
      </c>
    </row>
    <row r="94" spans="12:12" x14ac:dyDescent="0.35">
      <c r="L94" s="564" t="str">
        <f t="array" ref="L94">IF(SUM(ABS(M94:Y94))&gt;0,IF(OR($M$8:$Y$8=M94:Y94),"Hide","Show"),"")</f>
        <v/>
      </c>
    </row>
    <row r="95" spans="12:12" x14ac:dyDescent="0.35">
      <c r="L95" s="564" t="str">
        <f t="array" ref="L95">IF(SUM(ABS(M95:Y95))&gt;0,IF(OR($M$8:$Y$8=M95:Y95),"Hide","Show"),"")</f>
        <v/>
      </c>
    </row>
    <row r="96" spans="12:12" x14ac:dyDescent="0.35">
      <c r="L96" s="564" t="str">
        <f t="array" ref="L96">IF(SUM(ABS(M96:Y96))&gt;0,IF(OR($M$8:$Y$8=M96:Y96),"Hide","Show"),"")</f>
        <v/>
      </c>
    </row>
    <row r="97" spans="12:12" x14ac:dyDescent="0.35">
      <c r="L97" s="564" t="str">
        <f t="array" ref="L97">IF(SUM(ABS(M97:Y97))&gt;0,IF(OR($M$8:$Y$8=M97:Y97),"Hide","Show"),"")</f>
        <v/>
      </c>
    </row>
    <row r="98" spans="12:12" x14ac:dyDescent="0.35">
      <c r="L98" s="564" t="str">
        <f t="array" ref="L98">IF(SUM(ABS(M98:Y98))&gt;0,IF(OR($M$8:$Y$8=M98:Y98),"Hide","Show"),"")</f>
        <v/>
      </c>
    </row>
    <row r="99" spans="12:12" x14ac:dyDescent="0.35">
      <c r="L99" s="564" t="str">
        <f t="array" ref="L99">IF(SUM(ABS(M99:Y99))&gt;0,IF(OR($M$8:$Y$8=M99:Y99),"Hide","Show"),"")</f>
        <v/>
      </c>
    </row>
    <row r="100" spans="12:12" x14ac:dyDescent="0.35">
      <c r="L100" s="564" t="str">
        <f t="array" ref="L100">IF(SUM(ABS(M100:Y100))&gt;0,IF(OR($M$8:$Y$8=M100:Y100),"Hide","Show"),"")</f>
        <v/>
      </c>
    </row>
    <row r="101" spans="12:12" x14ac:dyDescent="0.35">
      <c r="L101" s="564" t="str">
        <f t="array" ref="L101">IF(SUM(ABS(M101:Y101))&gt;0,IF(OR($M$8:$Y$8=M101:Y101),"Hide","Show"),"")</f>
        <v/>
      </c>
    </row>
    <row r="102" spans="12:12" x14ac:dyDescent="0.35">
      <c r="L102" s="564" t="str">
        <f t="array" ref="L102">IF(SUM(ABS(M102:Y102))&gt;0,IF(OR($M$8:$Y$8=M102:Y102),"Hide","Show"),"")</f>
        <v/>
      </c>
    </row>
    <row r="103" spans="12:12" x14ac:dyDescent="0.35">
      <c r="L103" s="564" t="str">
        <f t="array" ref="L103">IF(SUM(ABS(M103:Y103))&gt;0,IF(OR($M$8:$Y$8=M103:Y103),"Hide","Show"),"")</f>
        <v/>
      </c>
    </row>
    <row r="104" spans="12:12" x14ac:dyDescent="0.35">
      <c r="L104" s="564" t="str">
        <f t="array" ref="L104">IF(SUM(ABS(M104:Y104))&gt;0,IF(OR($M$8:$Y$8=M104:Y104),"Hide","Show"),"")</f>
        <v/>
      </c>
    </row>
    <row r="105" spans="12:12" x14ac:dyDescent="0.35">
      <c r="L105" s="564" t="str">
        <f t="array" ref="L105">IF(SUM(ABS(M105:Y105))&gt;0,IF(OR($M$8:$Y$8=M105:Y105),"Hide","Show"),"")</f>
        <v/>
      </c>
    </row>
    <row r="106" spans="12:12" x14ac:dyDescent="0.35">
      <c r="L106" s="564" t="str">
        <f t="array" ref="L106">IF(SUM(ABS(M106:Y106))&gt;0,IF(OR($M$8:$Y$8=M106:Y106),"Hide","Show"),"")</f>
        <v/>
      </c>
    </row>
    <row r="107" spans="12:12" x14ac:dyDescent="0.35">
      <c r="L107" s="564" t="str">
        <f t="array" ref="L107">IF(SUM(ABS(M107:Y107))&gt;0,IF(OR($M$8:$Y$8=M107:Y107),"Hide","Show"),"")</f>
        <v/>
      </c>
    </row>
    <row r="108" spans="12:12" x14ac:dyDescent="0.35">
      <c r="L108" s="564" t="str">
        <f t="array" ref="L108">IF(SUM(ABS(M108:Y108))&gt;0,IF(OR($M$8:$Y$8=M108:Y108),"Hide","Show"),"")</f>
        <v/>
      </c>
    </row>
    <row r="109" spans="12:12" x14ac:dyDescent="0.35">
      <c r="L109" s="564" t="str">
        <f t="array" ref="L109">IF(SUM(ABS(M109:Y109))&gt;0,IF(OR($M$8:$Y$8=M109:Y109),"Hide","Show"),"")</f>
        <v/>
      </c>
    </row>
    <row r="110" spans="12:12" x14ac:dyDescent="0.35">
      <c r="L110" s="564" t="str">
        <f t="array" ref="L110">IF(SUM(ABS(M110:Y110))&gt;0,IF(OR($M$8:$Y$8=M110:Y110),"Hide","Show"),"")</f>
        <v/>
      </c>
    </row>
    <row r="111" spans="12:12" x14ac:dyDescent="0.35">
      <c r="L111" s="564" t="str">
        <f t="array" ref="L111">IF(SUM(ABS(M111:Y111))&gt;0,IF(OR($M$8:$Y$8=M111:Y111),"Hide","Show"),"")</f>
        <v/>
      </c>
    </row>
    <row r="112" spans="12:12" x14ac:dyDescent="0.35">
      <c r="L112" s="564" t="str">
        <f t="array" ref="L112">IF(SUM(ABS(M112:Y112))&gt;0,IF(OR($M$8:$Y$8=M112:Y112),"Hide","Show"),"")</f>
        <v/>
      </c>
    </row>
    <row r="113" spans="12:12" x14ac:dyDescent="0.35">
      <c r="L113" s="564" t="str">
        <f t="array" ref="L113">IF(SUM(ABS(M113:Y113))&gt;0,IF(OR($M$8:$Y$8=M113:Y113),"Hide","Show"),"")</f>
        <v/>
      </c>
    </row>
    <row r="114" spans="12:12" x14ac:dyDescent="0.35">
      <c r="L114" s="564" t="str">
        <f t="array" ref="L114">IF(SUM(ABS(M114:Y114))&gt;0,IF(OR($M$8:$Y$8=M114:Y114),"Hide","Show"),"")</f>
        <v/>
      </c>
    </row>
    <row r="115" spans="12:12" x14ac:dyDescent="0.35">
      <c r="L115" s="564" t="str">
        <f t="array" ref="L115">IF(SUM(ABS(M115:Y115))&gt;0,IF(OR($M$8:$Y$8=M115:Y115),"Hide","Show"),"")</f>
        <v/>
      </c>
    </row>
    <row r="116" spans="12:12" x14ac:dyDescent="0.35">
      <c r="L116" s="564" t="str">
        <f t="array" ref="L116">IF(SUM(ABS(M116:Y116))&gt;0,IF(OR($M$8:$Y$8=M116:Y116),"Hide","Show"),"")</f>
        <v/>
      </c>
    </row>
    <row r="117" spans="12:12" x14ac:dyDescent="0.35">
      <c r="L117" s="564" t="str">
        <f t="array" ref="L117">IF(SUM(ABS(M117:Y117))&gt;0,IF(OR($M$8:$Y$8=M117:Y117),"Hide","Show"),"")</f>
        <v/>
      </c>
    </row>
    <row r="118" spans="12:12" x14ac:dyDescent="0.35">
      <c r="L118" s="564" t="str">
        <f t="array" ref="L118">IF(SUM(ABS(M118:Y118))&gt;0,IF(OR($M$8:$Y$8=M118:Y118),"Hide","Show"),"")</f>
        <v/>
      </c>
    </row>
    <row r="119" spans="12:12" x14ac:dyDescent="0.35">
      <c r="L119" s="564" t="str">
        <f t="array" ref="L119">IF(SUM(ABS(M119:Y119))&gt;0,IF(OR($M$8:$Y$8=M119:Y119),"Hide","Show"),"")</f>
        <v/>
      </c>
    </row>
    <row r="120" spans="12:12" x14ac:dyDescent="0.35">
      <c r="L120" s="564" t="str">
        <f t="array" ref="L120">IF(SUM(ABS(M120:Y120))&gt;0,IF(OR($M$8:$Y$8=M120:Y120),"Hide","Show"),"")</f>
        <v/>
      </c>
    </row>
    <row r="121" spans="12:12" x14ac:dyDescent="0.35">
      <c r="L121" s="564" t="str">
        <f t="array" ref="L121">IF(SUM(ABS(M121:Y121))&gt;0,IF(OR($M$8:$Y$8=M121:Y121),"Hide","Show"),"")</f>
        <v/>
      </c>
    </row>
    <row r="122" spans="12:12" x14ac:dyDescent="0.35">
      <c r="L122" s="564" t="str">
        <f t="array" ref="L122">IF(SUM(ABS(M122:Y122))&gt;0,IF(OR($M$8:$Y$8=M122:Y122),"Hide","Show"),"")</f>
        <v/>
      </c>
    </row>
    <row r="123" spans="12:12" x14ac:dyDescent="0.35">
      <c r="L123" s="564" t="str">
        <f t="array" ref="L123">IF(SUM(ABS(M123:Y123))&gt;0,IF(OR($M$8:$Y$8=M123:Y123),"Hide","Show"),"")</f>
        <v/>
      </c>
    </row>
    <row r="124" spans="12:12" x14ac:dyDescent="0.35">
      <c r="L124" s="564" t="str">
        <f t="array" ref="L124">IF(SUM(ABS(M124:Y124))&gt;0,IF(OR($M$8:$Y$8=M124:Y124),"Hide","Show"),"")</f>
        <v/>
      </c>
    </row>
    <row r="125" spans="12:12" x14ac:dyDescent="0.35">
      <c r="L125" s="564" t="str">
        <f t="array" ref="L125">IF(SUM(ABS(M125:Y125))&gt;0,IF(OR($M$8:$Y$8=M125:Y125),"Hide","Show"),"")</f>
        <v/>
      </c>
    </row>
    <row r="126" spans="12:12" x14ac:dyDescent="0.35">
      <c r="L126" s="564" t="str">
        <f t="array" ref="L126">IF(SUM(ABS(M126:Y126))&gt;0,IF(OR($M$8:$Y$8=M126:Y126),"Hide","Show"),"")</f>
        <v/>
      </c>
    </row>
    <row r="127" spans="12:12" x14ac:dyDescent="0.35">
      <c r="L127" s="564" t="str">
        <f t="array" ref="L127">IF(SUM(ABS(M127:Y127))&gt;0,IF(OR($M$8:$Y$8=M127:Y127),"Hide","Show"),"")</f>
        <v/>
      </c>
    </row>
    <row r="128" spans="12:12" x14ac:dyDescent="0.35">
      <c r="L128" s="564" t="str">
        <f t="array" ref="L128">IF(SUM(ABS(M128:Y128))&gt;0,IF(OR($M$8:$Y$8=M128:Y128),"Hide","Show"),"")</f>
        <v/>
      </c>
    </row>
    <row r="129" spans="12:12" x14ac:dyDescent="0.35">
      <c r="L129" s="564" t="str">
        <f t="array" ref="L129">IF(SUM(ABS(M129:Y129))&gt;0,IF(OR($M$8:$Y$8=M129:Y129),"Hide","Show"),"")</f>
        <v/>
      </c>
    </row>
    <row r="130" spans="12:12" x14ac:dyDescent="0.35">
      <c r="L130" s="564" t="str">
        <f t="array" ref="L130">IF(SUM(ABS(M130:Y130))&gt;0,IF(OR($M$8:$Y$8=M130:Y130),"Hide","Show"),"")</f>
        <v/>
      </c>
    </row>
    <row r="131" spans="12:12" x14ac:dyDescent="0.35">
      <c r="L131" s="564" t="str">
        <f t="array" ref="L131">IF(SUM(ABS(M131:Y131))&gt;0,IF(OR($M$8:$Y$8=M131:Y131),"Hide","Show"),"")</f>
        <v/>
      </c>
    </row>
    <row r="132" spans="12:12" x14ac:dyDescent="0.35">
      <c r="L132" s="564" t="str">
        <f t="array" ref="L132">IF(SUM(ABS(M132:Y132))&gt;0,IF(OR($M$8:$Y$8=M132:Y132),"Hide","Show"),"")</f>
        <v/>
      </c>
    </row>
    <row r="133" spans="12:12" x14ac:dyDescent="0.35">
      <c r="L133" s="564" t="str">
        <f t="array" ref="L133">IF(SUM(ABS(M133:Y133))&gt;0,IF(OR($M$8:$Y$8=M133:Y133),"Hide","Show"),"")</f>
        <v/>
      </c>
    </row>
    <row r="134" spans="12:12" x14ac:dyDescent="0.35">
      <c r="L134" s="564" t="str">
        <f t="array" ref="L134">IF(SUM(ABS(M134:Y134))&gt;0,IF(OR($M$8:$Y$8=M134:Y134),"Hide","Show"),"")</f>
        <v/>
      </c>
    </row>
    <row r="135" spans="12:12" x14ac:dyDescent="0.35">
      <c r="L135" s="564" t="str">
        <f t="array" ref="L135">IF(SUM(ABS(M135:Y135))&gt;0,IF(OR($M$8:$Y$8=M135:Y135),"Hide","Show"),"")</f>
        <v/>
      </c>
    </row>
    <row r="136" spans="12:12" x14ac:dyDescent="0.35">
      <c r="L136" s="564" t="str">
        <f t="array" ref="L136">IF(SUM(ABS(M136:Y136))&gt;0,IF(OR($M$8:$Y$8=M136:Y136),"Hide","Show"),"")</f>
        <v/>
      </c>
    </row>
    <row r="137" spans="12:12" x14ac:dyDescent="0.35">
      <c r="L137" s="564" t="str">
        <f t="array" ref="L137">IF(SUM(ABS(M137:Y137))&gt;0,IF(OR($M$8:$Y$8=M137:Y137),"Hide","Show"),"")</f>
        <v/>
      </c>
    </row>
    <row r="138" spans="12:12" x14ac:dyDescent="0.35">
      <c r="L138" s="564" t="str">
        <f t="array" ref="L138">IF(SUM(ABS(M138:Y138))&gt;0,IF(OR($M$8:$Y$8=M138:Y138),"Hide","Show"),"")</f>
        <v/>
      </c>
    </row>
    <row r="139" spans="12:12" x14ac:dyDescent="0.35">
      <c r="L139" s="564" t="str">
        <f t="array" ref="L139">IF(SUM(ABS(M139:Y139))&gt;0,IF(OR($M$8:$Y$8=M139:Y139),"Hide","Show"),"")</f>
        <v/>
      </c>
    </row>
    <row r="140" spans="12:12" x14ac:dyDescent="0.35">
      <c r="L140" s="564" t="str">
        <f t="array" ref="L140">IF(SUM(ABS(M140:Y140))&gt;0,IF(OR($M$8:$Y$8=M140:Y140),"Hide","Show"),"")</f>
        <v/>
      </c>
    </row>
    <row r="141" spans="12:12" x14ac:dyDescent="0.35">
      <c r="L141" s="564" t="str">
        <f t="array" ref="L141">IF(SUM(ABS(M141:Y141))&gt;0,IF(OR($M$8:$Y$8=M141:Y141),"Hide","Show"),"")</f>
        <v/>
      </c>
    </row>
    <row r="142" spans="12:12" x14ac:dyDescent="0.35">
      <c r="L142" s="564" t="str">
        <f t="array" ref="L142">IF(SUM(ABS(M142:Y142))&gt;0,IF(OR($M$8:$Y$8=M142:Y142),"Hide","Show"),"")</f>
        <v/>
      </c>
    </row>
    <row r="143" spans="12:12" x14ac:dyDescent="0.35">
      <c r="L143" s="564" t="str">
        <f t="array" ref="L143">IF(SUM(ABS(M143:Y143))&gt;0,IF(OR($M$8:$Y$8=M143:Y143),"Hide","Show"),"")</f>
        <v/>
      </c>
    </row>
    <row r="144" spans="12:12" x14ac:dyDescent="0.35">
      <c r="L144" s="564" t="str">
        <f t="array" ref="L144">IF(SUM(ABS(M144:Y144))&gt;0,IF(OR($M$8:$Y$8=M144:Y144),"Hide","Show"),"")</f>
        <v/>
      </c>
    </row>
    <row r="145" spans="12:12" x14ac:dyDescent="0.35">
      <c r="L145" s="564" t="str">
        <f t="array" ref="L145">IF(SUM(ABS(M145:Y145))&gt;0,IF(OR($M$8:$Y$8=M145:Y145),"Hide","Show"),"")</f>
        <v/>
      </c>
    </row>
    <row r="146" spans="12:12" x14ac:dyDescent="0.35">
      <c r="L146" s="564" t="str">
        <f t="array" ref="L146">IF(SUM(ABS(M146:Y146))&gt;0,IF(OR($M$8:$Y$8=M146:Y146),"Hide","Show"),"")</f>
        <v/>
      </c>
    </row>
    <row r="147" spans="12:12" x14ac:dyDescent="0.35">
      <c r="L147" s="564" t="str">
        <f t="array" ref="L147">IF(SUM(ABS(M147:Y147))&gt;0,IF(OR($M$8:$Y$8=M147:Y147),"Hide","Show"),"")</f>
        <v/>
      </c>
    </row>
    <row r="148" spans="12:12" x14ac:dyDescent="0.35">
      <c r="L148" s="564" t="str">
        <f t="array" ref="L148">IF(SUM(ABS(M148:Y148))&gt;0,IF(OR($M$8:$Y$8=M148:Y148),"Hide","Show"),"")</f>
        <v/>
      </c>
    </row>
    <row r="149" spans="12:12" x14ac:dyDescent="0.35">
      <c r="L149" s="564" t="str">
        <f t="array" ref="L149">IF(SUM(ABS(M149:Y149))&gt;0,IF(OR($M$8:$Y$8=M149:Y149),"Hide","Show"),"")</f>
        <v/>
      </c>
    </row>
    <row r="150" spans="12:12" x14ac:dyDescent="0.35">
      <c r="L150" s="564" t="str">
        <f t="array" ref="L150">IF(SUM(ABS(M150:Y150))&gt;0,IF(OR($M$8:$Y$8=M150:Y150),"Hide","Show"),"")</f>
        <v/>
      </c>
    </row>
    <row r="151" spans="12:12" x14ac:dyDescent="0.35">
      <c r="L151" s="564" t="str">
        <f t="array" ref="L151">IF(SUM(ABS(M151:Y151))&gt;0,IF(OR($M$8:$Y$8=M151:Y151),"Hide","Show"),"")</f>
        <v/>
      </c>
    </row>
    <row r="152" spans="12:12" x14ac:dyDescent="0.35">
      <c r="L152" s="564" t="str">
        <f t="array" ref="L152">IF(SUM(ABS(M152:Y152))&gt;0,IF(OR($M$8:$Y$8=M152:Y152),"Hide","Show"),"")</f>
        <v/>
      </c>
    </row>
    <row r="153" spans="12:12" x14ac:dyDescent="0.35">
      <c r="L153" s="564" t="str">
        <f t="array" ref="L153">IF(SUM(ABS(M153:Y153))&gt;0,IF(OR($M$8:$Y$8=M153:Y153),"Hide","Show"),"")</f>
        <v/>
      </c>
    </row>
    <row r="154" spans="12:12" x14ac:dyDescent="0.35">
      <c r="L154" s="564" t="str">
        <f t="array" ref="L154">IF(SUM(ABS(M154:Y154))&gt;0,IF(OR($M$8:$Y$8=M154:Y154),"Hide","Show"),"")</f>
        <v/>
      </c>
    </row>
    <row r="155" spans="12:12" x14ac:dyDescent="0.35">
      <c r="L155" s="564" t="str">
        <f t="array" ref="L155">IF(SUM(ABS(M155:Y155))&gt;0,IF(OR($M$8:$Y$8=M155:Y155),"Hide","Show"),"")</f>
        <v/>
      </c>
    </row>
    <row r="156" spans="12:12" x14ac:dyDescent="0.35">
      <c r="L156" s="564" t="str">
        <f t="array" ref="L156">IF(SUM(ABS(M156:Y156))&gt;0,IF(OR($M$8:$Y$8=M156:Y156),"Hide","Show"),"")</f>
        <v/>
      </c>
    </row>
    <row r="157" spans="12:12" x14ac:dyDescent="0.35">
      <c r="L157" s="564" t="str">
        <f t="array" ref="L157">IF(SUM(ABS(M157:Y157))&gt;0,IF(OR($M$8:$Y$8=M157:Y157),"Hide","Show"),"")</f>
        <v/>
      </c>
    </row>
    <row r="158" spans="12:12" x14ac:dyDescent="0.35">
      <c r="L158" s="564" t="str">
        <f t="array" ref="L158">IF(SUM(ABS(M158:Y158))&gt;0,IF(OR($M$8:$Y$8=M158:Y158),"Hide","Show"),"")</f>
        <v/>
      </c>
    </row>
    <row r="159" spans="12:12" x14ac:dyDescent="0.35">
      <c r="L159" s="564" t="str">
        <f t="array" ref="L159">IF(SUM(ABS(M159:Y159))&gt;0,IF(OR($M$8:$Y$8=M159:Y159),"Hide","Show"),"")</f>
        <v/>
      </c>
    </row>
    <row r="160" spans="12:12" x14ac:dyDescent="0.35">
      <c r="L160" s="564" t="str">
        <f t="array" ref="L160">IF(SUM(ABS(M160:Y160))&gt;0,IF(OR($M$8:$Y$8=M160:Y160),"Hide","Show"),"")</f>
        <v/>
      </c>
    </row>
    <row r="161" spans="12:12" x14ac:dyDescent="0.35">
      <c r="L161" s="564" t="str">
        <f t="array" ref="L161">IF(SUM(ABS(M161:Y161))&gt;0,IF(OR($M$8:$Y$8=M161:Y161),"Hide","Show"),"")</f>
        <v/>
      </c>
    </row>
    <row r="162" spans="12:12" x14ac:dyDescent="0.35">
      <c r="L162" s="564" t="str">
        <f t="array" ref="L162">IF(SUM(ABS(M162:Y162))&gt;0,IF(OR($M$8:$Y$8=M162:Y162),"Hide","Show"),"")</f>
        <v/>
      </c>
    </row>
    <row r="163" spans="12:12" x14ac:dyDescent="0.35">
      <c r="L163" s="564" t="str">
        <f t="array" ref="L163">IF(SUM(ABS(M163:Y163))&gt;0,IF(OR($M$8:$Y$8=M163:Y163),"Hide","Show"),"")</f>
        <v/>
      </c>
    </row>
    <row r="164" spans="12:12" x14ac:dyDescent="0.35">
      <c r="L164" s="564" t="str">
        <f t="array" ref="L164">IF(SUM(ABS(M164:Y164))&gt;0,IF(OR($M$8:$Y$8=M164:Y164),"Hide","Show"),"")</f>
        <v/>
      </c>
    </row>
    <row r="165" spans="12:12" x14ac:dyDescent="0.35">
      <c r="L165" s="564" t="str">
        <f t="array" ref="L165">IF(SUM(ABS(M165:Y165))&gt;0,IF(OR($M$8:$Y$8=M165:Y165),"Hide","Show"),"")</f>
        <v/>
      </c>
    </row>
    <row r="166" spans="12:12" x14ac:dyDescent="0.35">
      <c r="L166" s="564" t="str">
        <f t="array" ref="L166">IF(SUM(ABS(M166:Y166))&gt;0,IF(OR($M$8:$Y$8=M166:Y166),"Hide","Show"),"")</f>
        <v/>
      </c>
    </row>
    <row r="167" spans="12:12" x14ac:dyDescent="0.35">
      <c r="L167" s="564" t="str">
        <f t="array" ref="L167">IF(SUM(ABS(M167:Y167))&gt;0,IF(OR($M$8:$Y$8=M167:Y167),"Hide","Show"),"")</f>
        <v/>
      </c>
    </row>
    <row r="168" spans="12:12" x14ac:dyDescent="0.35">
      <c r="L168" s="564" t="str">
        <f t="array" ref="L168">IF(SUM(ABS(M168:Y168))&gt;0,IF(OR($M$8:$Y$8=M168:Y168),"Hide","Show"),"")</f>
        <v/>
      </c>
    </row>
    <row r="169" spans="12:12" x14ac:dyDescent="0.35">
      <c r="L169" s="564" t="str">
        <f t="array" ref="L169">IF(SUM(ABS(M169:Y169))&gt;0,IF(OR($M$8:$Y$8=M169:Y169),"Hide","Show"),"")</f>
        <v/>
      </c>
    </row>
    <row r="170" spans="12:12" x14ac:dyDescent="0.35">
      <c r="L170" s="564" t="str">
        <f t="array" ref="L170">IF(SUM(ABS(M170:Y170))&gt;0,IF(OR($M$8:$Y$8=M170:Y170),"Hide","Show"),"")</f>
        <v/>
      </c>
    </row>
    <row r="171" spans="12:12" x14ac:dyDescent="0.35">
      <c r="L171" s="564" t="str">
        <f t="array" ref="L171">IF(SUM(ABS(M171:Y171))&gt;0,IF(OR($M$8:$Y$8=M171:Y171),"Hide","Show"),"")</f>
        <v/>
      </c>
    </row>
    <row r="172" spans="12:12" x14ac:dyDescent="0.35">
      <c r="L172" s="564" t="str">
        <f t="array" ref="L172">IF(SUM(ABS(M172:Y172))&gt;0,IF(OR($M$8:$Y$8=M172:Y172),"Hide","Show"),"")</f>
        <v/>
      </c>
    </row>
    <row r="173" spans="12:12" x14ac:dyDescent="0.35">
      <c r="L173" s="564" t="str">
        <f t="array" ref="L173">IF(SUM(ABS(M173:Y173))&gt;0,IF(OR($M$8:$Y$8=M173:Y173),"Hide","Show"),"")</f>
        <v/>
      </c>
    </row>
    <row r="174" spans="12:12" x14ac:dyDescent="0.35">
      <c r="L174" s="564" t="str">
        <f t="array" ref="L174">IF(SUM(ABS(M174:Y174))&gt;0,IF(OR($M$8:$Y$8=M174:Y174),"Hide","Show"),"")</f>
        <v/>
      </c>
    </row>
    <row r="175" spans="12:12" x14ac:dyDescent="0.35">
      <c r="L175" s="564" t="str">
        <f t="array" ref="L175">IF(SUM(ABS(M175:Y175))&gt;0,IF(OR($M$8:$Y$8=M175:Y175),"Hide","Show"),"")</f>
        <v/>
      </c>
    </row>
    <row r="176" spans="12:12" x14ac:dyDescent="0.35">
      <c r="L176" s="564" t="str">
        <f t="array" ref="L176">IF(SUM(ABS(M176:Y176))&gt;0,IF(OR($M$8:$Y$8=M176:Y176),"Hide","Show"),"")</f>
        <v/>
      </c>
    </row>
    <row r="177" spans="12:12" x14ac:dyDescent="0.35">
      <c r="L177" s="564" t="str">
        <f t="array" ref="L177">IF(SUM(ABS(M177:Y177))&gt;0,IF(OR($M$8:$Y$8=M177:Y177),"Hide","Show"),"")</f>
        <v/>
      </c>
    </row>
    <row r="178" spans="12:12" x14ac:dyDescent="0.35">
      <c r="L178" s="564" t="str">
        <f t="array" ref="L178">IF(SUM(ABS(M178:Y178))&gt;0,IF(OR($M$8:$Y$8=M178:Y178),"Hide","Show"),"")</f>
        <v/>
      </c>
    </row>
    <row r="179" spans="12:12" x14ac:dyDescent="0.35">
      <c r="L179" s="564" t="str">
        <f t="array" ref="L179">IF(SUM(ABS(M179:Y179))&gt;0,IF(OR($M$8:$Y$8=M179:Y179),"Hide","Show"),"")</f>
        <v/>
      </c>
    </row>
    <row r="180" spans="12:12" x14ac:dyDescent="0.35">
      <c r="L180" s="564" t="str">
        <f t="array" ref="L180">IF(SUM(ABS(M180:Y180))&gt;0,IF(OR($M$8:$Y$8=M180:Y180),"Hide","Show"),"")</f>
        <v/>
      </c>
    </row>
    <row r="181" spans="12:12" x14ac:dyDescent="0.35">
      <c r="L181" s="564" t="str">
        <f t="array" ref="L181">IF(SUM(ABS(M181:Y181))&gt;0,IF(OR($M$8:$Y$8=M181:Y181),"Hide","Show"),"")</f>
        <v/>
      </c>
    </row>
    <row r="182" spans="12:12" x14ac:dyDescent="0.35">
      <c r="L182" s="564" t="str">
        <f t="array" ref="L182">IF(SUM(ABS(M182:Y182))&gt;0,IF(OR($M$8:$Y$8=M182:Y182),"Hide","Show"),"")</f>
        <v/>
      </c>
    </row>
    <row r="183" spans="12:12" x14ac:dyDescent="0.35">
      <c r="L183" s="564" t="str">
        <f t="array" ref="L183">IF(SUM(ABS(M183:Y183))&gt;0,IF(OR($M$8:$Y$8=M183:Y183),"Hide","Show"),"")</f>
        <v/>
      </c>
    </row>
    <row r="184" spans="12:12" x14ac:dyDescent="0.35">
      <c r="L184" s="564" t="str">
        <f t="array" ref="L184">IF(SUM(ABS(M184:Y184))&gt;0,IF(OR($M$8:$Y$8=M184:Y184),"Hide","Show"),"")</f>
        <v/>
      </c>
    </row>
    <row r="185" spans="12:12" x14ac:dyDescent="0.35">
      <c r="L185" s="564" t="str">
        <f t="array" ref="L185">IF(SUM(ABS(M185:Y185))&gt;0,IF(OR($M$8:$Y$8=M185:Y185),"Hide","Show"),"")</f>
        <v/>
      </c>
    </row>
    <row r="186" spans="12:12" x14ac:dyDescent="0.35">
      <c r="L186" s="564" t="str">
        <f t="array" ref="L186">IF(SUM(ABS(M186:Y186))&gt;0,IF(OR($M$8:$Y$8=M186:Y186),"Hide","Show"),"")</f>
        <v/>
      </c>
    </row>
    <row r="187" spans="12:12" x14ac:dyDescent="0.35">
      <c r="L187" s="564" t="str">
        <f t="array" ref="L187">IF(SUM(ABS(M187:Y187))&gt;0,IF(OR($M$8:$Y$8=M187:Y187),"Hide","Show"),"")</f>
        <v/>
      </c>
    </row>
    <row r="188" spans="12:12" x14ac:dyDescent="0.35">
      <c r="L188" s="564" t="str">
        <f t="array" ref="L188">IF(SUM(ABS(M188:Y188))&gt;0,IF(OR($M$8:$Y$8=M188:Y188),"Hide","Show"),"")</f>
        <v/>
      </c>
    </row>
    <row r="189" spans="12:12" x14ac:dyDescent="0.35">
      <c r="L189" s="564" t="str">
        <f t="array" ref="L189">IF(SUM(ABS(M189:Y189))&gt;0,IF(OR($M$8:$Y$8=M189:Y189),"Hide","Show"),"")</f>
        <v/>
      </c>
    </row>
    <row r="190" spans="12:12" x14ac:dyDescent="0.35">
      <c r="L190" s="564" t="str">
        <f t="array" ref="L190">IF(SUM(ABS(M190:Y190))&gt;0,IF(OR($M$8:$Y$8=M190:Y190),"Hide","Show"),"")</f>
        <v/>
      </c>
    </row>
    <row r="191" spans="12:12" x14ac:dyDescent="0.35">
      <c r="L191" s="564" t="str">
        <f t="array" ref="L191">IF(SUM(ABS(M191:Y191))&gt;0,IF(OR($M$8:$Y$8=M191:Y191),"Hide","Show"),"")</f>
        <v/>
      </c>
    </row>
    <row r="192" spans="12:12" x14ac:dyDescent="0.35">
      <c r="L192" s="564" t="str">
        <f t="array" ref="L192">IF(SUM(ABS(M192:Y192))&gt;0,IF(OR($M$8:$Y$8=M192:Y192),"Hide","Show"),"")</f>
        <v/>
      </c>
    </row>
    <row r="193" spans="12:12" x14ac:dyDescent="0.35">
      <c r="L193" s="564" t="str">
        <f t="array" ref="L193">IF(SUM(ABS(M193:Y193))&gt;0,IF(OR($M$8:$Y$8=M193:Y193),"Hide","Show"),"")</f>
        <v/>
      </c>
    </row>
    <row r="194" spans="12:12" x14ac:dyDescent="0.35">
      <c r="L194" s="564" t="str">
        <f t="array" ref="L194">IF(SUM(ABS(M194:Y194))&gt;0,IF(OR($M$8:$Y$8=M194:Y194),"Hide","Show"),"")</f>
        <v/>
      </c>
    </row>
    <row r="195" spans="12:12" x14ac:dyDescent="0.35">
      <c r="L195" s="564" t="str">
        <f t="array" ref="L195">IF(SUM(ABS(M195:Y195))&gt;0,IF(OR($M$8:$Y$8=M195:Y195),"Hide","Show"),"")</f>
        <v/>
      </c>
    </row>
    <row r="196" spans="12:12" x14ac:dyDescent="0.35">
      <c r="L196" s="564" t="str">
        <f t="array" ref="L196">IF(SUM(ABS(M196:Y196))&gt;0,IF(OR($M$8:$Y$8=M196:Y196),"Hide","Show"),"")</f>
        <v/>
      </c>
    </row>
    <row r="197" spans="12:12" x14ac:dyDescent="0.35">
      <c r="L197" s="564" t="str">
        <f t="array" ref="L197">IF(SUM(ABS(M197:Y197))&gt;0,IF(OR($M$8:$Y$8=M197:Y197),"Hide","Show"),"")</f>
        <v/>
      </c>
    </row>
    <row r="198" spans="12:12" x14ac:dyDescent="0.35">
      <c r="L198" s="564" t="str">
        <f t="array" ref="L198">IF(SUM(ABS(M198:Y198))&gt;0,IF(OR($M$8:$Y$8=M198:Y198),"Hide","Show"),"")</f>
        <v/>
      </c>
    </row>
    <row r="199" spans="12:12" x14ac:dyDescent="0.35">
      <c r="L199" s="564" t="str">
        <f t="array" ref="L199">IF(SUM(ABS(M199:Y199))&gt;0,IF(OR($M$8:$Y$8=M199:Y199),"Hide","Show"),"")</f>
        <v/>
      </c>
    </row>
    <row r="200" spans="12:12" x14ac:dyDescent="0.35">
      <c r="L200" s="564" t="str">
        <f t="array" ref="L200">IF(SUM(ABS(M200:Y200))&gt;0,IF(OR($M$8:$Y$8=M200:Y200),"Hide","Show"),"")</f>
        <v/>
      </c>
    </row>
    <row r="201" spans="12:12" x14ac:dyDescent="0.35">
      <c r="L201" s="564" t="str">
        <f t="array" ref="L201">IF(SUM(ABS(M201:Y201))&gt;0,IF(OR($M$8:$Y$8=M201:Y201),"Hide","Show"),"")</f>
        <v/>
      </c>
    </row>
    <row r="202" spans="12:12" x14ac:dyDescent="0.35">
      <c r="L202" s="564" t="str">
        <f t="array" ref="L202">IF(SUM(ABS(M202:Y202))&gt;0,IF(OR($M$8:$Y$8=M202:Y202),"Hide","Show"),"")</f>
        <v/>
      </c>
    </row>
    <row r="203" spans="12:12" x14ac:dyDescent="0.35">
      <c r="L203" s="564" t="str">
        <f t="array" ref="L203">IF(SUM(ABS(M203:Y203))&gt;0,IF(OR($M$8:$Y$8=M203:Y203),"Hide","Show"),"")</f>
        <v/>
      </c>
    </row>
    <row r="204" spans="12:12" x14ac:dyDescent="0.35">
      <c r="L204" s="564" t="str">
        <f t="array" ref="L204">IF(SUM(ABS(M204:Y204))&gt;0,IF(OR($M$8:$Y$8=M204:Y204),"Hide","Show"),"")</f>
        <v/>
      </c>
    </row>
    <row r="205" spans="12:12" x14ac:dyDescent="0.35">
      <c r="L205" s="564" t="str">
        <f t="array" ref="L205">IF(SUM(ABS(M205:Y205))&gt;0,IF(OR($M$8:$Y$8=M205:Y205),"Hide","Show"),"")</f>
        <v/>
      </c>
    </row>
    <row r="206" spans="12:12" x14ac:dyDescent="0.35">
      <c r="L206" s="564" t="str">
        <f t="array" ref="L206">IF(SUM(ABS(M206:Y206))&gt;0,IF(OR($M$8:$Y$8=M206:Y206),"Hide","Show"),"")</f>
        <v/>
      </c>
    </row>
    <row r="207" spans="12:12" x14ac:dyDescent="0.35">
      <c r="L207" s="564" t="str">
        <f t="array" ref="L207">IF(SUM(ABS(M207:Y207))&gt;0,IF(OR($M$8:$Y$8=M207:Y207),"Hide","Show"),"")</f>
        <v/>
      </c>
    </row>
    <row r="208" spans="12:12" x14ac:dyDescent="0.35">
      <c r="L208" s="564" t="str">
        <f t="array" ref="L208">IF(SUM(ABS(M208:Y208))&gt;0,IF(OR($M$8:$Y$8=M208:Y208),"Hide","Show"),"")</f>
        <v/>
      </c>
    </row>
    <row r="209" spans="12:12" x14ac:dyDescent="0.35">
      <c r="L209" s="564" t="str">
        <f t="array" ref="L209">IF(SUM(ABS(M209:Y209))&gt;0,IF(OR($M$8:$Y$8=M209:Y209),"Hide","Show"),"")</f>
        <v/>
      </c>
    </row>
    <row r="210" spans="12:12" x14ac:dyDescent="0.35">
      <c r="L210" s="564" t="str">
        <f t="array" ref="L210">IF(SUM(ABS(M210:Y210))&gt;0,IF(OR($M$8:$Y$8=M210:Y210),"Hide","Show"),"")</f>
        <v/>
      </c>
    </row>
    <row r="211" spans="12:12" x14ac:dyDescent="0.35">
      <c r="L211" s="564" t="str">
        <f t="array" ref="L211">IF(SUM(ABS(M211:Y211))&gt;0,IF(OR($M$8:$Y$8=M211:Y211),"Hide","Show"),"")</f>
        <v/>
      </c>
    </row>
    <row r="212" spans="12:12" x14ac:dyDescent="0.35">
      <c r="L212" s="564" t="str">
        <f t="array" ref="L212">IF(SUM(ABS(M212:Y212))&gt;0,IF(OR($M$8:$Y$8=M212:Y212),"Hide","Show"),"")</f>
        <v/>
      </c>
    </row>
    <row r="213" spans="12:12" x14ac:dyDescent="0.35">
      <c r="L213" s="564" t="str">
        <f t="array" ref="L213">IF(SUM(ABS(M213:Y213))&gt;0,IF(OR($M$8:$Y$8=M213:Y213),"Hide","Show"),"")</f>
        <v/>
      </c>
    </row>
    <row r="214" spans="12:12" x14ac:dyDescent="0.35">
      <c r="L214" s="564" t="str">
        <f t="array" ref="L214">IF(SUM(ABS(M214:Y214))&gt;0,IF(OR($M$8:$Y$8=M214:Y214),"Hide","Show"),"")</f>
        <v/>
      </c>
    </row>
    <row r="215" spans="12:12" x14ac:dyDescent="0.35">
      <c r="L215" s="564" t="str">
        <f t="array" ref="L215">IF(SUM(ABS(M215:Y215))&gt;0,IF(OR($M$8:$Y$8=M215:Y215),"Hide","Show"),"")</f>
        <v/>
      </c>
    </row>
    <row r="216" spans="12:12" x14ac:dyDescent="0.35">
      <c r="L216" s="564" t="str">
        <f t="array" ref="L216">IF(SUM(ABS(M216:Y216))&gt;0,IF(OR($M$8:$Y$8=M216:Y216),"Hide","Show"),"")</f>
        <v/>
      </c>
    </row>
    <row r="217" spans="12:12" x14ac:dyDescent="0.35">
      <c r="L217" s="564" t="str">
        <f t="array" ref="L217">IF(SUM(ABS(M217:Y217))&gt;0,IF(OR($M$8:$Y$8=M217:Y217),"Hide","Show"),"")</f>
        <v/>
      </c>
    </row>
    <row r="218" spans="12:12" x14ac:dyDescent="0.35">
      <c r="L218" s="564" t="str">
        <f t="array" ref="L218">IF(SUM(ABS(M218:Y218))&gt;0,IF(OR($M$8:$Y$8=M218:Y218),"Hide","Show"),"")</f>
        <v/>
      </c>
    </row>
    <row r="219" spans="12:12" x14ac:dyDescent="0.35">
      <c r="L219" s="564" t="str">
        <f t="array" ref="L219">IF(SUM(ABS(M219:Y219))&gt;0,IF(OR($M$8:$Y$8=M219:Y219),"Hide","Show"),"")</f>
        <v/>
      </c>
    </row>
    <row r="220" spans="12:12" x14ac:dyDescent="0.35">
      <c r="L220" s="564" t="str">
        <f t="array" ref="L220">IF(SUM(ABS(M220:Y220))&gt;0,IF(OR($M$8:$Y$8=M220:Y220),"Hide","Show"),"")</f>
        <v/>
      </c>
    </row>
    <row r="221" spans="12:12" x14ac:dyDescent="0.35">
      <c r="L221" s="564" t="str">
        <f t="array" ref="L221">IF(SUM(ABS(M221:Y221))&gt;0,IF(OR($M$8:$Y$8=M221:Y221),"Hide","Show"),"")</f>
        <v/>
      </c>
    </row>
    <row r="222" spans="12:12" x14ac:dyDescent="0.35">
      <c r="L222" s="564" t="str">
        <f t="array" ref="L222">IF(SUM(ABS(M222:Y222))&gt;0,IF(OR($M$8:$Y$8=M222:Y222),"Hide","Show"),"")</f>
        <v/>
      </c>
    </row>
    <row r="223" spans="12:12" x14ac:dyDescent="0.35">
      <c r="L223" s="564" t="str">
        <f t="array" ref="L223">IF(SUM(ABS(M223:Y223))&gt;0,IF(OR($M$8:$Y$8=M223:Y223),"Hide","Show"),"")</f>
        <v/>
      </c>
    </row>
    <row r="224" spans="12:12" x14ac:dyDescent="0.35">
      <c r="L224" s="564" t="str">
        <f t="array" ref="L224">IF(SUM(ABS(M224:Y224))&gt;0,IF(OR($M$8:$Y$8=M224:Y224),"Hide","Show"),"")</f>
        <v/>
      </c>
    </row>
    <row r="225" spans="12:12" x14ac:dyDescent="0.35">
      <c r="L225" s="564" t="str">
        <f t="array" ref="L225">IF(SUM(ABS(M225:Y225))&gt;0,IF(OR($M$8:$Y$8=M225:Y225),"Hide","Show"),"")</f>
        <v/>
      </c>
    </row>
    <row r="226" spans="12:12" x14ac:dyDescent="0.35">
      <c r="L226" s="564" t="str">
        <f t="array" ref="L226">IF(SUM(ABS(M226:Y226))&gt;0,IF(OR($M$8:$Y$8=M226:Y226),"Hide","Show"),"")</f>
        <v/>
      </c>
    </row>
    <row r="227" spans="12:12" x14ac:dyDescent="0.35">
      <c r="L227" s="564" t="str">
        <f t="array" ref="L227">IF(SUM(ABS(M227:Y227))&gt;0,IF(OR($M$8:$Y$8=M227:Y227),"Hide","Show"),"")</f>
        <v/>
      </c>
    </row>
    <row r="228" spans="12:12" x14ac:dyDescent="0.35">
      <c r="L228" s="564" t="str">
        <f t="array" ref="L228">IF(SUM(ABS(M228:Y228))&gt;0,IF(OR($M$8:$Y$8=M228:Y228),"Hide","Show"),"")</f>
        <v/>
      </c>
    </row>
    <row r="229" spans="12:12" x14ac:dyDescent="0.35">
      <c r="L229" s="564" t="str">
        <f t="array" ref="L229">IF(SUM(ABS(M229:Y229))&gt;0,IF(OR($M$8:$Y$8=M229:Y229),"Hide","Show"),"")</f>
        <v/>
      </c>
    </row>
    <row r="230" spans="12:12" x14ac:dyDescent="0.35">
      <c r="L230" s="564" t="str">
        <f t="array" ref="L230">IF(SUM(ABS(M230:Y230))&gt;0,IF(OR($M$8:$Y$8=M230:Y230),"Hide","Show"),"")</f>
        <v/>
      </c>
    </row>
    <row r="231" spans="12:12" x14ac:dyDescent="0.35">
      <c r="L231" s="564" t="str">
        <f t="array" ref="L231">IF(SUM(ABS(M231:Y231))&gt;0,IF(OR($M$8:$Y$8=M231:Y231),"Hide","Show"),"")</f>
        <v/>
      </c>
    </row>
    <row r="232" spans="12:12" x14ac:dyDescent="0.35">
      <c r="L232" s="564" t="str">
        <f t="array" ref="L232">IF(SUM(ABS(M232:Y232))&gt;0,IF(OR($M$8:$Y$8=M232:Y232),"Hide","Show"),"")</f>
        <v/>
      </c>
    </row>
    <row r="233" spans="12:12" x14ac:dyDescent="0.35">
      <c r="L233" s="564" t="str">
        <f t="array" ref="L233">IF(SUM(ABS(M233:Y233))&gt;0,IF(OR($M$8:$Y$8=M233:Y233),"Hide","Show"),"")</f>
        <v/>
      </c>
    </row>
    <row r="234" spans="12:12" x14ac:dyDescent="0.35">
      <c r="L234" s="564" t="str">
        <f t="array" ref="L234">IF(SUM(ABS(M234:Y234))&gt;0,IF(OR($M$8:$Y$8=M234:Y234),"Hide","Show"),"")</f>
        <v/>
      </c>
    </row>
    <row r="235" spans="12:12" x14ac:dyDescent="0.35">
      <c r="L235" s="564" t="str">
        <f t="array" ref="L235">IF(SUM(ABS(M235:Y235))&gt;0,IF(OR($M$8:$Y$8=M235:Y235),"Hide","Show"),"")</f>
        <v/>
      </c>
    </row>
    <row r="236" spans="12:12" x14ac:dyDescent="0.35">
      <c r="L236" s="564" t="str">
        <f t="array" ref="L236">IF(SUM(ABS(M236:Y236))&gt;0,IF(OR($M$8:$Y$8=M236:Y236),"Hide","Show"),"")</f>
        <v/>
      </c>
    </row>
    <row r="237" spans="12:12" x14ac:dyDescent="0.35">
      <c r="L237" s="564" t="str">
        <f t="array" ref="L237">IF(SUM(ABS(M237:Y237))&gt;0,IF(OR($M$8:$Y$8=M237:Y237),"Hide","Show"),"")</f>
        <v/>
      </c>
    </row>
    <row r="238" spans="12:12" x14ac:dyDescent="0.35">
      <c r="L238" s="564" t="str">
        <f t="array" ref="L238">IF(SUM(ABS(M238:Y238))&gt;0,IF(OR($M$8:$Y$8=M238:Y238),"Hide","Show"),"")</f>
        <v/>
      </c>
    </row>
    <row r="239" spans="12:12" x14ac:dyDescent="0.35">
      <c r="L239" s="564" t="str">
        <f t="array" ref="L239">IF(SUM(ABS(M239:Y239))&gt;0,IF(OR($M$8:$Y$8=M239:Y239),"Hide","Show"),"")</f>
        <v/>
      </c>
    </row>
    <row r="240" spans="12:12" x14ac:dyDescent="0.35">
      <c r="L240" s="564" t="str">
        <f t="array" ref="L240">IF(SUM(ABS(M240:Y240))&gt;0,IF(OR($M$8:$Y$8=M240:Y240),"Hide","Show"),"")</f>
        <v/>
      </c>
    </row>
    <row r="241" spans="12:12" x14ac:dyDescent="0.35">
      <c r="L241" s="564" t="str">
        <f t="array" ref="L241">IF(SUM(ABS(M241:Y241))&gt;0,IF(OR($M$8:$Y$8=M241:Y241),"Hide","Show"),"")</f>
        <v/>
      </c>
    </row>
    <row r="242" spans="12:12" x14ac:dyDescent="0.35">
      <c r="L242" s="564" t="str">
        <f t="array" ref="L242">IF(SUM(ABS(M242:Y242))&gt;0,IF(OR($M$8:$Y$8=M242:Y242),"Hide","Show"),"")</f>
        <v/>
      </c>
    </row>
    <row r="243" spans="12:12" x14ac:dyDescent="0.35">
      <c r="L243" s="564" t="str">
        <f t="array" ref="L243">IF(SUM(ABS(M243:Y243))&gt;0,IF(OR($M$8:$Y$8=M243:Y243),"Hide","Show"),"")</f>
        <v/>
      </c>
    </row>
    <row r="244" spans="12:12" x14ac:dyDescent="0.35">
      <c r="L244" s="564" t="str">
        <f t="array" ref="L244">IF(SUM(ABS(M244:Y244))&gt;0,IF(OR($M$8:$Y$8=M244:Y244),"Hide","Show"),"")</f>
        <v/>
      </c>
    </row>
    <row r="245" spans="12:12" x14ac:dyDescent="0.35">
      <c r="L245" s="564" t="str">
        <f t="array" ref="L245">IF(SUM(ABS(M245:Y245))&gt;0,IF(OR($M$8:$Y$8=M245:Y245),"Hide","Show"),"")</f>
        <v/>
      </c>
    </row>
    <row r="246" spans="12:12" x14ac:dyDescent="0.35">
      <c r="L246" s="564" t="str">
        <f t="array" ref="L246">IF(SUM(ABS(M246:Y246))&gt;0,IF(OR($M$8:$Y$8=M246:Y246),"Hide","Show"),"")</f>
        <v/>
      </c>
    </row>
    <row r="247" spans="12:12" x14ac:dyDescent="0.35">
      <c r="L247" s="564" t="str">
        <f t="array" ref="L247">IF(SUM(ABS(M247:Y247))&gt;0,IF(OR($M$8:$Y$8=M247:Y247),"Hide","Show"),"")</f>
        <v/>
      </c>
    </row>
    <row r="248" spans="12:12" x14ac:dyDescent="0.35">
      <c r="L248" s="564" t="str">
        <f t="array" ref="L248">IF(SUM(ABS(M248:Y248))&gt;0,IF(OR($M$8:$Y$8=M248:Y248),"Hide","Show"),"")</f>
        <v/>
      </c>
    </row>
    <row r="249" spans="12:12" x14ac:dyDescent="0.35">
      <c r="L249" s="564" t="str">
        <f t="array" ref="L249">IF(SUM(ABS(M249:Y249))&gt;0,IF(OR($M$8:$Y$8=M249:Y249),"Hide","Show"),"")</f>
        <v/>
      </c>
    </row>
    <row r="250" spans="12:12" x14ac:dyDescent="0.35">
      <c r="L250" s="564" t="str">
        <f t="array" ref="L250">IF(SUM(ABS(M250:Y250))&gt;0,IF(OR($M$8:$Y$8=M250:Y250),"Hide","Show"),"")</f>
        <v/>
      </c>
    </row>
    <row r="251" spans="12:12" x14ac:dyDescent="0.35">
      <c r="L251" s="564" t="str">
        <f t="array" ref="L251">IF(SUM(ABS(M251:Y251))&gt;0,IF(OR($M$8:$Y$8=M251:Y251),"Hide","Show"),"")</f>
        <v/>
      </c>
    </row>
    <row r="252" spans="12:12" x14ac:dyDescent="0.35">
      <c r="L252" s="564" t="str">
        <f t="array" ref="L252">IF(SUM(ABS(M252:Y252))&gt;0,IF(OR($M$8:$Y$8=M252:Y252),"Hide","Show"),"")</f>
        <v/>
      </c>
    </row>
    <row r="253" spans="12:12" x14ac:dyDescent="0.35">
      <c r="L253" s="564" t="str">
        <f t="array" ref="L253">IF(SUM(ABS(M253:Y253))&gt;0,IF(OR($M$8:$Y$8=M253:Y253),"Hide","Show"),"")</f>
        <v/>
      </c>
    </row>
    <row r="254" spans="12:12" x14ac:dyDescent="0.35">
      <c r="L254" s="564" t="str">
        <f t="array" ref="L254">IF(SUM(ABS(M254:Y254))&gt;0,IF(OR($M$8:$Y$8=M254:Y254),"Hide","Show"),"")</f>
        <v/>
      </c>
    </row>
    <row r="255" spans="12:12" x14ac:dyDescent="0.35">
      <c r="L255" s="564" t="str">
        <f t="array" ref="L255">IF(SUM(ABS(M255:Y255))&gt;0,IF(OR($M$8:$Y$8=M255:Y255),"Hide","Show"),"")</f>
        <v/>
      </c>
    </row>
    <row r="256" spans="12:12" x14ac:dyDescent="0.35">
      <c r="L256" s="564" t="str">
        <f t="array" ref="L256">IF(SUM(ABS(M256:Y256))&gt;0,IF(OR($M$8:$Y$8=M256:Y256),"Hide","Show"),"")</f>
        <v/>
      </c>
    </row>
    <row r="257" spans="12:12" x14ac:dyDescent="0.35">
      <c r="L257" s="564" t="str">
        <f t="array" ref="L257">IF(SUM(ABS(M257:Y257))&gt;0,IF(OR($M$8:$Y$8=M257:Y257),"Hide","Show"),"")</f>
        <v/>
      </c>
    </row>
    <row r="258" spans="12:12" x14ac:dyDescent="0.35">
      <c r="L258" s="564" t="str">
        <f t="array" ref="L258">IF(SUM(ABS(M258:Y258))&gt;0,IF(OR($M$8:$Y$8=M258:Y258),"Hide","Show"),"")</f>
        <v/>
      </c>
    </row>
    <row r="259" spans="12:12" x14ac:dyDescent="0.35">
      <c r="L259" s="564" t="str">
        <f t="array" ref="L259">IF(SUM(ABS(M259:Y259))&gt;0,IF(OR($M$8:$Y$8=M259:Y259),"Hide","Show"),"")</f>
        <v/>
      </c>
    </row>
    <row r="260" spans="12:12" x14ac:dyDescent="0.35">
      <c r="L260" s="564" t="str">
        <f t="array" ref="L260">IF(SUM(ABS(M260:Y260))&gt;0,IF(OR($M$8:$Y$8=M260:Y260),"Hide","Show"),"")</f>
        <v/>
      </c>
    </row>
    <row r="261" spans="12:12" x14ac:dyDescent="0.35">
      <c r="L261" s="564" t="str">
        <f t="array" ref="L261">IF(SUM(ABS(M261:Y261))&gt;0,IF(OR($M$8:$Y$8=M261:Y261),"Hide","Show"),"")</f>
        <v/>
      </c>
    </row>
    <row r="262" spans="12:12" x14ac:dyDescent="0.35">
      <c r="L262" s="564" t="str">
        <f t="array" ref="L262">IF(SUM(ABS(M262:Y262))&gt;0,IF(OR($M$8:$Y$8=M262:Y262),"Hide","Show"),"")</f>
        <v/>
      </c>
    </row>
    <row r="263" spans="12:12" x14ac:dyDescent="0.35">
      <c r="L263" s="564" t="str">
        <f t="array" ref="L263">IF(SUM(ABS(M263:Y263))&gt;0,IF(OR($M$8:$Y$8=M263:Y263),"Hide","Show"),"")</f>
        <v/>
      </c>
    </row>
    <row r="264" spans="12:12" x14ac:dyDescent="0.35">
      <c r="L264" s="564" t="str">
        <f t="array" ref="L264">IF(SUM(ABS(M264:Y264))&gt;0,IF(OR($M$8:$Y$8=M264:Y264),"Hide","Show"),"")</f>
        <v/>
      </c>
    </row>
    <row r="265" spans="12:12" x14ac:dyDescent="0.35">
      <c r="L265" s="564" t="str">
        <f t="array" ref="L265">IF(SUM(ABS(M265:Y265))&gt;0,IF(OR($M$8:$Y$8=M265:Y265),"Hide","Show"),"")</f>
        <v/>
      </c>
    </row>
    <row r="266" spans="12:12" x14ac:dyDescent="0.35">
      <c r="L266" s="564" t="str">
        <f t="array" ref="L266">IF(SUM(ABS(M266:Y266))&gt;0,IF(OR($M$8:$Y$8=M266:Y266),"Hide","Show"),"")</f>
        <v/>
      </c>
    </row>
    <row r="267" spans="12:12" x14ac:dyDescent="0.35">
      <c r="L267" s="564" t="str">
        <f t="array" ref="L267">IF(SUM(ABS(M267:Y267))&gt;0,IF(OR($M$8:$Y$8=M267:Y267),"Hide","Show"),"")</f>
        <v/>
      </c>
    </row>
    <row r="268" spans="12:12" x14ac:dyDescent="0.35">
      <c r="L268" s="564" t="str">
        <f t="array" ref="L268">IF(SUM(ABS(M268:Y268))&gt;0,IF(OR($M$8:$Y$8=M268:Y268),"Hide","Show"),"")</f>
        <v/>
      </c>
    </row>
    <row r="269" spans="12:12" x14ac:dyDescent="0.35">
      <c r="L269" s="564" t="str">
        <f t="array" ref="L269">IF(SUM(ABS(M269:Y269))&gt;0,IF(OR($M$8:$Y$8=M269:Y269),"Hide","Show"),"")</f>
        <v/>
      </c>
    </row>
    <row r="270" spans="12:12" x14ac:dyDescent="0.35">
      <c r="L270" s="564" t="str">
        <f t="array" ref="L270">IF(SUM(ABS(M270:Y270))&gt;0,IF(OR($M$8:$Y$8=M270:Y270),"Hide","Show"),"")</f>
        <v/>
      </c>
    </row>
    <row r="271" spans="12:12" x14ac:dyDescent="0.35">
      <c r="L271" s="564" t="str">
        <f t="array" ref="L271">IF(SUM(ABS(M271:Y271))&gt;0,IF(OR($M$8:$Y$8=M271:Y271),"Hide","Show"),"")</f>
        <v/>
      </c>
    </row>
    <row r="272" spans="12:12" x14ac:dyDescent="0.35">
      <c r="L272" s="564" t="str">
        <f t="array" ref="L272">IF(SUM(ABS(M272:Y272))&gt;0,IF(OR($M$8:$Y$8=M272:Y272),"Hide","Show"),"")</f>
        <v/>
      </c>
    </row>
    <row r="273" spans="12:12" x14ac:dyDescent="0.35">
      <c r="L273" s="564" t="str">
        <f t="array" ref="L273">IF(SUM(ABS(M273:Y273))&gt;0,IF(OR($M$8:$Y$8=M273:Y273),"Hide","Show"),"")</f>
        <v/>
      </c>
    </row>
    <row r="274" spans="12:12" x14ac:dyDescent="0.35">
      <c r="L274" s="564" t="str">
        <f t="array" ref="L274">IF(SUM(ABS(M274:Y274))&gt;0,IF(OR($M$8:$Y$8=M274:Y274),"Hide","Show"),"")</f>
        <v/>
      </c>
    </row>
    <row r="275" spans="12:12" x14ac:dyDescent="0.35">
      <c r="L275" s="564" t="str">
        <f t="array" ref="L275">IF(SUM(ABS(M275:Y275))&gt;0,IF(OR($M$8:$Y$8=M275:Y275),"Hide","Show"),"")</f>
        <v/>
      </c>
    </row>
    <row r="276" spans="12:12" x14ac:dyDescent="0.35">
      <c r="L276" s="564" t="str">
        <f t="array" ref="L276">IF(SUM(ABS(M276:Y276))&gt;0,IF(OR($M$8:$Y$8=M276:Y276),"Hide","Show"),"")</f>
        <v/>
      </c>
    </row>
    <row r="277" spans="12:12" x14ac:dyDescent="0.35">
      <c r="L277" s="564" t="str">
        <f t="array" ref="L277">IF(SUM(ABS(M277:Y277))&gt;0,IF(OR($M$8:$Y$8=M277:Y277),"Hide","Show"),"")</f>
        <v/>
      </c>
    </row>
    <row r="278" spans="12:12" x14ac:dyDescent="0.35">
      <c r="L278" s="564" t="str">
        <f t="array" ref="L278">IF(SUM(ABS(M278:Y278))&gt;0,IF(OR($M$8:$Y$8=M278:Y278),"Hide","Show"),"")</f>
        <v/>
      </c>
    </row>
    <row r="279" spans="12:12" x14ac:dyDescent="0.35">
      <c r="L279" s="564" t="str">
        <f t="array" ref="L279">IF(SUM(ABS(M279:Y279))&gt;0,IF(OR($M$8:$Y$8=M279:Y279),"Hide","Show"),"")</f>
        <v/>
      </c>
    </row>
    <row r="280" spans="12:12" x14ac:dyDescent="0.35">
      <c r="L280" s="564" t="str">
        <f t="array" ref="L280">IF(SUM(ABS(M280:Y280))&gt;0,IF(OR($M$8:$Y$8=M280:Y280),"Hide","Show"),"")</f>
        <v/>
      </c>
    </row>
    <row r="281" spans="12:12" x14ac:dyDescent="0.35">
      <c r="L281" s="564" t="str">
        <f t="array" ref="L281">IF(SUM(ABS(M281:Y281))&gt;0,IF(OR($M$8:$Y$8=M281:Y281),"Hide","Show"),"")</f>
        <v/>
      </c>
    </row>
    <row r="282" spans="12:12" x14ac:dyDescent="0.35">
      <c r="L282" s="564" t="str">
        <f t="array" ref="L282">IF(SUM(ABS(M282:Y282))&gt;0,IF(OR($M$8:$Y$8=M282:Y282),"Hide","Show"),"")</f>
        <v/>
      </c>
    </row>
    <row r="283" spans="12:12" x14ac:dyDescent="0.35">
      <c r="L283" s="564" t="str">
        <f t="array" ref="L283">IF(SUM(ABS(M283:Y283))&gt;0,IF(OR($M$8:$Y$8=M283:Y283),"Hide","Show"),"")</f>
        <v/>
      </c>
    </row>
    <row r="284" spans="12:12" x14ac:dyDescent="0.35">
      <c r="L284" s="564" t="str">
        <f t="array" ref="L284">IF(SUM(ABS(M284:Y284))&gt;0,IF(OR($M$8:$Y$8=M284:Y284),"Hide","Show"),"")</f>
        <v/>
      </c>
    </row>
    <row r="285" spans="12:12" x14ac:dyDescent="0.35">
      <c r="L285" s="564" t="str">
        <f t="array" ref="L285">IF(SUM(ABS(M285:Y285))&gt;0,IF(OR($M$8:$Y$8=M285:Y285),"Hide","Show"),"")</f>
        <v/>
      </c>
    </row>
    <row r="286" spans="12:12" x14ac:dyDescent="0.35">
      <c r="L286" s="564" t="str">
        <f t="array" ref="L286">IF(SUM(ABS(M286:Y286))&gt;0,IF(OR($M$8:$Y$8=M286:Y286),"Hide","Show"),"")</f>
        <v/>
      </c>
    </row>
    <row r="287" spans="12:12" x14ac:dyDescent="0.35">
      <c r="L287" s="564" t="str">
        <f t="array" ref="L287">IF(SUM(ABS(M287:Y287))&gt;0,IF(OR($M$8:$Y$8=M287:Y287),"Hide","Show"),"")</f>
        <v/>
      </c>
    </row>
    <row r="288" spans="12:12" x14ac:dyDescent="0.35">
      <c r="L288" s="564" t="str">
        <f t="array" ref="L288">IF(SUM(ABS(M288:Y288))&gt;0,IF(OR($M$8:$Y$8=M288:Y288),"Hide","Show"),"")</f>
        <v/>
      </c>
    </row>
    <row r="289" spans="12:12" x14ac:dyDescent="0.35">
      <c r="L289" s="564" t="str">
        <f t="array" ref="L289">IF(SUM(ABS(M289:Y289))&gt;0,IF(OR($M$8:$Y$8=M289:Y289),"Hide","Show"),"")</f>
        <v/>
      </c>
    </row>
    <row r="290" spans="12:12" x14ac:dyDescent="0.35">
      <c r="L290" s="564" t="str">
        <f t="array" ref="L290">IF(SUM(ABS(M290:Y290))&gt;0,IF(OR($M$8:$Y$8=M290:Y290),"Hide","Show"),"")</f>
        <v/>
      </c>
    </row>
    <row r="291" spans="12:12" x14ac:dyDescent="0.35">
      <c r="L291" s="564" t="str">
        <f t="array" ref="L291">IF(SUM(ABS(M291:Y291))&gt;0,IF(OR($M$8:$Y$8=M291:Y291),"Hide","Show"),"")</f>
        <v/>
      </c>
    </row>
    <row r="292" spans="12:12" x14ac:dyDescent="0.35">
      <c r="L292" s="564" t="str">
        <f t="array" ref="L292">IF(SUM(ABS(M292:Y292))&gt;0,IF(OR($M$8:$Y$8=M292:Y292),"Hide","Show"),"")</f>
        <v/>
      </c>
    </row>
    <row r="293" spans="12:12" x14ac:dyDescent="0.35">
      <c r="L293" s="564" t="str">
        <f t="array" ref="L293">IF(SUM(ABS(M293:Y293))&gt;0,IF(OR($M$8:$Y$8=M293:Y293),"Hide","Show"),"")</f>
        <v/>
      </c>
    </row>
    <row r="294" spans="12:12" x14ac:dyDescent="0.35">
      <c r="L294" s="564" t="str">
        <f t="array" ref="L294">IF(SUM(ABS(M294:Y294))&gt;0,IF(OR($M$8:$Y$8=M294:Y294),"Hide","Show"),"")</f>
        <v/>
      </c>
    </row>
    <row r="295" spans="12:12" x14ac:dyDescent="0.35">
      <c r="L295" s="564" t="str">
        <f t="array" ref="L295">IF(SUM(ABS(M295:Y295))&gt;0,IF(OR($M$8:$Y$8=M295:Y295),"Hide","Show"),"")</f>
        <v/>
      </c>
    </row>
    <row r="296" spans="12:12" x14ac:dyDescent="0.35">
      <c r="L296" s="564" t="str">
        <f t="array" ref="L296">IF(SUM(ABS(M296:Y296))&gt;0,IF(OR($M$8:$Y$8=M296:Y296),"Hide","Show"),"")</f>
        <v/>
      </c>
    </row>
    <row r="297" spans="12:12" x14ac:dyDescent="0.35">
      <c r="L297" s="564" t="str">
        <f t="array" ref="L297">IF(SUM(ABS(M297:Y297))&gt;0,IF(OR($M$8:$Y$8=M297:Y297),"Hide","Show"),"")</f>
        <v/>
      </c>
    </row>
    <row r="298" spans="12:12" x14ac:dyDescent="0.35">
      <c r="L298" s="564" t="str">
        <f t="array" ref="L298">IF(SUM(ABS(M298:Y298))&gt;0,IF(OR($M$8:$Y$8=M298:Y298),"Hide","Show"),"")</f>
        <v/>
      </c>
    </row>
    <row r="299" spans="12:12" x14ac:dyDescent="0.35">
      <c r="L299" s="564" t="str">
        <f t="array" ref="L299">IF(SUM(ABS(M299:Y299))&gt;0,IF(OR($M$8:$Y$8=M299:Y299),"Hide","Show"),"")</f>
        <v/>
      </c>
    </row>
    <row r="300" spans="12:12" x14ac:dyDescent="0.35">
      <c r="L300" s="564" t="str">
        <f t="array" ref="L300">IF(SUM(ABS(M300:Y300))&gt;0,IF(OR($M$8:$Y$8=M300:Y300),"Hide","Show"),"")</f>
        <v/>
      </c>
    </row>
    <row r="301" spans="12:12" x14ac:dyDescent="0.35">
      <c r="L301" s="564" t="str">
        <f t="array" ref="L301">IF(SUM(ABS(M301:Y301))&gt;0,IF(OR($M$8:$Y$8=M301:Y301),"Hide","Show"),"")</f>
        <v/>
      </c>
    </row>
    <row r="302" spans="12:12" x14ac:dyDescent="0.35">
      <c r="L302" s="564" t="str">
        <f t="array" ref="L302">IF(SUM(ABS(M302:Y302))&gt;0,IF(OR($M$8:$Y$8=M302:Y302),"Hide","Show"),"")</f>
        <v/>
      </c>
    </row>
    <row r="303" spans="12:12" x14ac:dyDescent="0.35">
      <c r="L303" s="564" t="str">
        <f t="array" ref="L303">IF(SUM(ABS(M303:Y303))&gt;0,IF(OR($M$8:$Y$8=M303:Y303),"Hide","Show"),"")</f>
        <v/>
      </c>
    </row>
    <row r="304" spans="12:12" x14ac:dyDescent="0.35">
      <c r="L304" s="564" t="str">
        <f t="array" ref="L304">IF(SUM(ABS(M304:Y304))&gt;0,IF(OR($M$8:$Y$8=M304:Y304),"Hide","Show"),"")</f>
        <v/>
      </c>
    </row>
    <row r="305" spans="12:12" x14ac:dyDescent="0.35">
      <c r="L305" s="564" t="str">
        <f t="array" ref="L305">IF(SUM(ABS(M305:Y305))&gt;0,IF(OR($M$8:$Y$8=M305:Y305),"Hide","Show"),"")</f>
        <v/>
      </c>
    </row>
    <row r="306" spans="12:12" x14ac:dyDescent="0.35">
      <c r="L306" s="564" t="str">
        <f t="array" ref="L306">IF(SUM(ABS(M306:Y306))&gt;0,IF(OR($M$8:$Y$8=M306:Y306),"Hide","Show"),"")</f>
        <v/>
      </c>
    </row>
    <row r="307" spans="12:12" x14ac:dyDescent="0.35">
      <c r="L307" s="564" t="str">
        <f t="array" ref="L307">IF(SUM(ABS(M307:Y307))&gt;0,IF(OR($M$8:$Y$8=M307:Y307),"Hide","Show"),"")</f>
        <v/>
      </c>
    </row>
    <row r="308" spans="12:12" x14ac:dyDescent="0.35">
      <c r="L308" s="564" t="str">
        <f t="array" ref="L308">IF(SUM(ABS(M308:Y308))&gt;0,IF(OR($M$8:$Y$8=M308:Y308),"Hide","Show"),"")</f>
        <v/>
      </c>
    </row>
    <row r="309" spans="12:12" x14ac:dyDescent="0.35">
      <c r="L309" s="564" t="str">
        <f t="array" ref="L309">IF(SUM(ABS(M309:Y309))&gt;0,IF(OR($M$8:$Y$8=M309:Y309),"Hide","Show"),"")</f>
        <v/>
      </c>
    </row>
  </sheetData>
  <sheetProtection password="C1BE" sheet="1" objects="1" scenarios="1" selectLockedCells="1"/>
  <mergeCells count="16">
    <mergeCell ref="C22:F22"/>
    <mergeCell ref="B2:C2"/>
    <mergeCell ref="E2:F2"/>
    <mergeCell ref="C11:D11"/>
    <mergeCell ref="B20:G20"/>
    <mergeCell ref="D42:E42"/>
    <mergeCell ref="D23:F23"/>
    <mergeCell ref="C30:F30"/>
    <mergeCell ref="D31:F31"/>
    <mergeCell ref="D32:F32"/>
    <mergeCell ref="D33:F33"/>
    <mergeCell ref="D34:F34"/>
    <mergeCell ref="B37:G37"/>
    <mergeCell ref="D39:E39"/>
    <mergeCell ref="D40:E40"/>
    <mergeCell ref="D41:E41"/>
  </mergeCells>
  <conditionalFormatting sqref="D27:F28">
    <cfRule type="expression" dxfId="41" priority="8" stopIfTrue="1">
      <formula>NOT(AND($D$12="Yes", $D$13="Yes"))</formula>
    </cfRule>
  </conditionalFormatting>
  <conditionalFormatting sqref="D34:F34">
    <cfRule type="expression" dxfId="40" priority="6" stopIfTrue="1">
      <formula>$D$14="No"</formula>
    </cfRule>
  </conditionalFormatting>
  <conditionalFormatting sqref="D33:F33">
    <cfRule type="expression" dxfId="39" priority="5" stopIfTrue="1">
      <formula>OR($D$12="No", AND($D$12="Yes", $D$13="No", $D$17&gt;71))</formula>
    </cfRule>
  </conditionalFormatting>
  <conditionalFormatting sqref="D13 D17">
    <cfRule type="expression" dxfId="38" priority="4" stopIfTrue="1">
      <formula>$D$12="No"</formula>
    </cfRule>
  </conditionalFormatting>
  <dataValidations count="1">
    <dataValidation type="list" allowBlank="1" showInputMessage="1" showErrorMessage="1" sqref="D12:D14" xr:uid="{00000000-0002-0000-1500-000000000000}">
      <formula1>Yes_No</formula1>
    </dataValidation>
  </dataValidations>
  <hyperlinks>
    <hyperlink ref="E2" location="Instructions!A1" display="Back to Instructions" xr:uid="{00000000-0004-0000-1500-000000000000}"/>
    <hyperlink ref="E2:F2" location="Instructions!A1" display="Back to Instructions tab" xr:uid="{00000000-0004-0000-1500-000001000000}"/>
  </hyperlinks>
  <pageMargins left="0.7" right="0.7" top="0.75" bottom="0.75" header="0.3" footer="0.3"/>
  <pageSetup orientation="portrait" r:id="rId1"/>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9">
    <tabColor rgb="FF0070C0"/>
  </sheetPr>
  <dimension ref="A1:AN275"/>
  <sheetViews>
    <sheetView zoomScale="55" zoomScaleNormal="55" workbookViewId="0">
      <selection activeCell="E3" sqref="E3"/>
    </sheetView>
  </sheetViews>
  <sheetFormatPr defaultColWidth="9.08984375" defaultRowHeight="17" x14ac:dyDescent="0.45"/>
  <cols>
    <col min="1" max="1" width="3.54296875" style="162" customWidth="1"/>
    <col min="2" max="2" width="36.36328125" style="162" customWidth="1"/>
    <col min="3" max="3" width="56.36328125" style="162" customWidth="1"/>
    <col min="4" max="4" width="11.90625" style="162" customWidth="1"/>
    <col min="5" max="5" width="37.90625" style="162" customWidth="1"/>
    <col min="6" max="6" width="48.453125" style="162" customWidth="1"/>
    <col min="7" max="7" width="29.453125" style="162" customWidth="1"/>
    <col min="8" max="8" width="26.08984375" style="162" customWidth="1"/>
    <col min="9" max="9" width="13.453125" style="162" customWidth="1"/>
    <col min="10" max="10" width="12.36328125" style="162" customWidth="1"/>
    <col min="11" max="11" width="11.36328125" style="162" customWidth="1"/>
    <col min="12" max="12" width="20.08984375" style="162" customWidth="1"/>
    <col min="13" max="13" width="15" style="162" bestFit="1" customWidth="1"/>
    <col min="14" max="16" width="14.453125" style="162" bestFit="1" customWidth="1"/>
    <col min="17" max="17" width="12.6328125" style="162" customWidth="1"/>
    <col min="18" max="19" width="12.6328125" style="161" customWidth="1"/>
    <col min="20" max="20" width="12.6328125" style="161" bestFit="1" customWidth="1"/>
    <col min="21" max="21" width="13.54296875" style="161" customWidth="1"/>
    <col min="22" max="22" width="16" style="161" customWidth="1"/>
    <col min="23" max="23" width="23.08984375" style="161" customWidth="1"/>
    <col min="24" max="24" width="12.6328125" style="161" customWidth="1"/>
    <col min="25" max="25" width="13" style="161" customWidth="1"/>
    <col min="26" max="26" width="11.36328125" style="161" bestFit="1" customWidth="1"/>
    <col min="27" max="27" width="12.08984375" style="161" customWidth="1"/>
    <col min="28" max="28" width="21.08984375" style="161" customWidth="1"/>
    <col min="29" max="29" width="19.08984375" style="161" bestFit="1" customWidth="1"/>
    <col min="30" max="30" width="29.08984375" style="161" customWidth="1"/>
    <col min="31" max="31" width="18.36328125" style="161" bestFit="1" customWidth="1"/>
    <col min="32" max="32" width="11.36328125" style="161" bestFit="1" customWidth="1"/>
    <col min="33" max="34" width="11.36328125" style="161" customWidth="1"/>
    <col min="35" max="35" width="3.90625" style="161" customWidth="1"/>
    <col min="36" max="36" width="3" style="161" customWidth="1"/>
    <col min="37" max="16384" width="9.08984375" style="162"/>
  </cols>
  <sheetData>
    <row r="1" spans="1:36" ht="17.5" thickBot="1" x14ac:dyDescent="0.5">
      <c r="A1" s="673"/>
      <c r="B1" s="674"/>
      <c r="C1" s="673"/>
      <c r="D1" s="673"/>
      <c r="E1" s="673"/>
      <c r="F1" s="673"/>
      <c r="G1" s="673"/>
      <c r="H1" s="673"/>
      <c r="I1" s="673"/>
      <c r="J1" s="673"/>
      <c r="K1" s="673"/>
      <c r="L1" s="673"/>
      <c r="M1" s="673"/>
      <c r="N1" s="673"/>
      <c r="O1" s="673"/>
      <c r="P1" s="673"/>
      <c r="Q1" s="673"/>
      <c r="R1" s="673"/>
      <c r="S1" s="673"/>
      <c r="T1" s="673"/>
      <c r="U1" s="673"/>
      <c r="V1" s="673"/>
      <c r="W1" s="673"/>
      <c r="X1" s="673"/>
      <c r="Y1" s="673"/>
      <c r="Z1" s="673"/>
      <c r="AA1" s="673"/>
      <c r="AB1" s="673"/>
      <c r="AC1" s="673"/>
      <c r="AD1" s="673"/>
      <c r="AE1" s="673"/>
      <c r="AF1" s="673"/>
      <c r="AG1" s="673"/>
      <c r="AH1" s="673"/>
      <c r="AI1" s="673"/>
      <c r="AJ1" s="160"/>
    </row>
    <row r="2" spans="1:36" ht="17.5" thickBot="1" x14ac:dyDescent="0.5">
      <c r="A2" s="673"/>
      <c r="B2" s="1250" t="s">
        <v>441</v>
      </c>
      <c r="C2" s="1251"/>
      <c r="D2" s="675"/>
      <c r="E2" s="673"/>
      <c r="F2" s="673"/>
      <c r="G2" s="673"/>
      <c r="H2" s="673"/>
      <c r="I2" s="673"/>
      <c r="J2" s="673"/>
      <c r="K2" s="673"/>
      <c r="L2" s="673"/>
      <c r="M2" s="673"/>
      <c r="N2" s="673"/>
      <c r="O2" s="673"/>
      <c r="P2" s="673"/>
      <c r="Q2" s="673"/>
      <c r="R2" s="673"/>
      <c r="S2" s="673"/>
      <c r="T2" s="673"/>
      <c r="U2" s="673"/>
      <c r="V2" s="673"/>
      <c r="W2" s="673"/>
      <c r="X2" s="673"/>
      <c r="Y2" s="673"/>
      <c r="Z2" s="673"/>
      <c r="AA2" s="673"/>
      <c r="AB2" s="673"/>
      <c r="AC2" s="673"/>
      <c r="AD2" s="673"/>
      <c r="AE2" s="673"/>
      <c r="AF2" s="673"/>
      <c r="AG2" s="673"/>
      <c r="AH2" s="673"/>
      <c r="AI2" s="673"/>
      <c r="AJ2" s="163"/>
    </row>
    <row r="3" spans="1:36" s="165" customFormat="1" ht="18.75" customHeight="1" thickBot="1" x14ac:dyDescent="0.5">
      <c r="B3" s="240" t="s">
        <v>442</v>
      </c>
      <c r="C3" s="241" t="str">
        <f>'Version Control'!C3</f>
        <v xml:space="preserve">Residential Central Air Conditioners and Heat Pumps_M1  </v>
      </c>
      <c r="D3" s="227"/>
      <c r="E3" s="528" t="s">
        <v>427</v>
      </c>
      <c r="F3"/>
      <c r="G3" s="973" t="s">
        <v>280</v>
      </c>
      <c r="H3" s="974"/>
      <c r="I3" s="677"/>
      <c r="J3" s="677"/>
      <c r="K3" s="677"/>
      <c r="L3" s="677"/>
      <c r="M3" s="677"/>
      <c r="N3" s="677"/>
      <c r="O3" s="677"/>
      <c r="P3" s="677"/>
      <c r="Q3" s="677"/>
      <c r="R3" s="677"/>
      <c r="S3" s="677"/>
      <c r="T3" s="677"/>
      <c r="U3" s="677"/>
      <c r="V3" s="677"/>
      <c r="W3" s="677"/>
      <c r="X3" s="677"/>
      <c r="Y3" s="677"/>
      <c r="Z3" s="677"/>
      <c r="AA3" s="677"/>
      <c r="AB3" s="677"/>
      <c r="AC3" s="677"/>
      <c r="AD3" s="677"/>
      <c r="AE3" s="677"/>
      <c r="AF3" s="677"/>
      <c r="AG3" s="677"/>
      <c r="AH3" s="677"/>
      <c r="AI3" s="677"/>
      <c r="AJ3" s="164"/>
    </row>
    <row r="4" spans="1:36" x14ac:dyDescent="0.45">
      <c r="B4" s="242" t="s">
        <v>132</v>
      </c>
      <c r="C4" s="243" t="str">
        <f>'Version Control'!C4</f>
        <v>v1.1</v>
      </c>
      <c r="D4" s="672"/>
      <c r="E4" s="673"/>
      <c r="F4" s="228"/>
      <c r="G4" s="41" t="s">
        <v>149</v>
      </c>
      <c r="H4" s="490">
        <f>'General Info and Test Results'!C25</f>
        <v>0</v>
      </c>
      <c r="I4" s="673"/>
      <c r="J4" s="673"/>
      <c r="K4" s="673"/>
      <c r="L4" s="673"/>
      <c r="M4" s="673"/>
      <c r="N4" s="673"/>
      <c r="O4" s="673"/>
      <c r="P4" s="673"/>
      <c r="Q4" s="673"/>
      <c r="R4" s="673"/>
      <c r="S4" s="673"/>
      <c r="T4" s="673"/>
      <c r="U4" s="673"/>
      <c r="V4" s="673"/>
      <c r="W4" s="673"/>
      <c r="X4" s="673"/>
      <c r="Y4" s="673"/>
      <c r="Z4" s="673"/>
      <c r="AA4" s="673"/>
      <c r="AB4" s="673"/>
      <c r="AC4" s="673"/>
      <c r="AD4" s="673"/>
      <c r="AE4" s="673"/>
      <c r="AF4" s="673"/>
      <c r="AG4" s="673"/>
      <c r="AH4" s="673"/>
      <c r="AI4" s="673"/>
      <c r="AJ4" s="163"/>
    </row>
    <row r="5" spans="1:36" x14ac:dyDescent="0.45">
      <c r="B5" s="242" t="s">
        <v>369</v>
      </c>
      <c r="C5" s="244">
        <f>'Version Control'!C5</f>
        <v>43668</v>
      </c>
      <c r="D5" s="672"/>
      <c r="E5" s="673"/>
      <c r="F5" s="228"/>
      <c r="G5" s="42" t="s">
        <v>145</v>
      </c>
      <c r="H5" s="491">
        <f>'General Info and Test Results'!C27</f>
        <v>0</v>
      </c>
      <c r="I5" s="673"/>
      <c r="J5" s="673"/>
      <c r="K5" s="673"/>
      <c r="L5" s="673"/>
      <c r="M5" s="673"/>
      <c r="N5" s="673"/>
      <c r="O5" s="673"/>
      <c r="P5" s="673"/>
      <c r="Q5" s="673"/>
      <c r="R5" s="673"/>
      <c r="S5" s="673"/>
      <c r="T5" s="673"/>
      <c r="U5" s="673"/>
      <c r="V5" s="673"/>
      <c r="W5" s="673"/>
      <c r="X5" s="673"/>
      <c r="Y5" s="673"/>
      <c r="Z5" s="673"/>
      <c r="AA5" s="673"/>
      <c r="AB5" s="673"/>
      <c r="AC5" s="673"/>
      <c r="AD5" s="673"/>
      <c r="AE5" s="673"/>
      <c r="AF5" s="673"/>
      <c r="AG5" s="673"/>
      <c r="AH5" s="673"/>
      <c r="AI5" s="673"/>
      <c r="AJ5" s="163"/>
    </row>
    <row r="6" spans="1:36" ht="52.5" customHeight="1" thickBot="1" x14ac:dyDescent="0.5">
      <c r="B6" s="245" t="s">
        <v>131</v>
      </c>
      <c r="C6" s="246" t="str">
        <f ca="1">MID(CELL("filename",$A$1), FIND("]", CELL("filename", $A$1))+ 1, 255)</f>
        <v>Calculations</v>
      </c>
      <c r="D6" s="672"/>
      <c r="E6" s="673"/>
      <c r="F6" s="228"/>
      <c r="G6" s="40" t="s">
        <v>190</v>
      </c>
      <c r="H6" s="492">
        <f>'General Info and Test Results'!C29</f>
        <v>0</v>
      </c>
      <c r="I6" s="673"/>
      <c r="J6" s="673"/>
      <c r="K6" s="673"/>
      <c r="L6" s="673"/>
      <c r="M6" s="673"/>
      <c r="N6" s="673"/>
      <c r="O6" s="673"/>
      <c r="P6" s="673"/>
      <c r="Q6" s="673"/>
      <c r="R6" s="673"/>
      <c r="S6" s="673"/>
      <c r="T6" s="673"/>
      <c r="U6" s="673"/>
      <c r="V6" s="673"/>
      <c r="W6" s="673"/>
      <c r="X6" s="673"/>
      <c r="Y6" s="673"/>
      <c r="Z6" s="673"/>
      <c r="AA6" s="673"/>
      <c r="AB6" s="673"/>
      <c r="AC6" s="673"/>
      <c r="AD6" s="673"/>
      <c r="AE6" s="673"/>
      <c r="AF6" s="673"/>
      <c r="AG6" s="673"/>
      <c r="AH6" s="673"/>
      <c r="AI6" s="673"/>
      <c r="AJ6" s="163"/>
    </row>
    <row r="7" spans="1:36" ht="36.75" customHeight="1" x14ac:dyDescent="0.45">
      <c r="B7" s="247" t="s">
        <v>130</v>
      </c>
      <c r="C7" s="248" t="str">
        <f ca="1">MID(CELL("FILENAME"),FIND("[",CELL("FILENAME"))+1,FIND("]",CELL("FILENAME"))-FIND("[",CELL("FILENAME"))-1)</f>
        <v>Residential Central Air Conditioners and Heat Pumps_M1_Notebook.xlsx</v>
      </c>
      <c r="D7" s="672"/>
      <c r="E7" s="673"/>
      <c r="F7" s="672"/>
      <c r="G7" s="673"/>
      <c r="H7" s="673"/>
      <c r="I7" s="673"/>
      <c r="J7" s="673"/>
      <c r="K7" s="673"/>
      <c r="L7" s="673"/>
      <c r="M7" s="673"/>
      <c r="N7" s="673"/>
      <c r="O7" s="673"/>
      <c r="P7" s="673"/>
      <c r="Q7" s="673"/>
      <c r="R7" s="673"/>
      <c r="S7" s="673"/>
      <c r="T7" s="673"/>
      <c r="U7" s="673"/>
      <c r="V7" s="673"/>
      <c r="W7" s="673"/>
      <c r="X7" s="673"/>
      <c r="Y7" s="673"/>
      <c r="Z7" s="673"/>
      <c r="AA7" s="673"/>
      <c r="AB7" s="673"/>
      <c r="AC7" s="673"/>
      <c r="AD7" s="673"/>
      <c r="AE7" s="673"/>
      <c r="AF7" s="673"/>
      <c r="AG7" s="673"/>
      <c r="AH7" s="673"/>
      <c r="AI7" s="673"/>
      <c r="AJ7" s="163"/>
    </row>
    <row r="8" spans="1:36" ht="17.5" thickBot="1" x14ac:dyDescent="0.5">
      <c r="B8" s="249" t="s">
        <v>133</v>
      </c>
      <c r="C8" s="250" t="str">
        <f>'Version Control'!C8</f>
        <v>[MM/DD/YYYY]</v>
      </c>
      <c r="D8" s="673"/>
      <c r="E8" s="673"/>
      <c r="F8" s="673"/>
      <c r="G8" s="673"/>
      <c r="H8" s="673"/>
      <c r="I8" s="673"/>
      <c r="J8" s="673"/>
      <c r="K8" s="673"/>
      <c r="L8" s="673"/>
      <c r="M8" s="673"/>
      <c r="N8" s="673"/>
      <c r="O8" s="673"/>
      <c r="P8" s="673"/>
      <c r="Q8" s="673"/>
      <c r="R8" s="673"/>
      <c r="S8" s="673"/>
      <c r="T8" s="673"/>
      <c r="U8" s="673"/>
      <c r="V8" s="673"/>
      <c r="W8" s="673"/>
      <c r="X8" s="673"/>
      <c r="Y8" s="673"/>
      <c r="Z8" s="673"/>
      <c r="AA8" s="673"/>
      <c r="AB8" s="673"/>
      <c r="AC8" s="673"/>
      <c r="AD8" s="673"/>
      <c r="AE8" s="673"/>
      <c r="AF8" s="673"/>
      <c r="AG8" s="673"/>
      <c r="AH8" s="673"/>
      <c r="AI8" s="673"/>
      <c r="AJ8" s="163"/>
    </row>
    <row r="9" spans="1:36" x14ac:dyDescent="0.45">
      <c r="B9" s="673"/>
      <c r="C9" s="673"/>
      <c r="D9" s="673"/>
      <c r="E9" s="673"/>
      <c r="F9" s="673"/>
      <c r="G9" s="673"/>
      <c r="H9" s="673"/>
      <c r="I9" s="673"/>
      <c r="J9" s="673"/>
      <c r="K9" s="673"/>
      <c r="L9" s="673"/>
      <c r="M9" s="673"/>
      <c r="N9" s="673"/>
      <c r="O9" s="673"/>
      <c r="P9" s="673"/>
      <c r="Q9" s="673"/>
      <c r="R9" s="673"/>
      <c r="S9" s="673"/>
      <c r="T9" s="673"/>
      <c r="U9" s="673"/>
      <c r="V9" s="673"/>
      <c r="W9" s="673"/>
      <c r="X9" s="673"/>
      <c r="Y9" s="673"/>
      <c r="Z9" s="673"/>
      <c r="AA9" s="673"/>
      <c r="AB9" s="673"/>
      <c r="AC9" s="673"/>
      <c r="AD9" s="673"/>
      <c r="AE9" s="673"/>
      <c r="AF9" s="673"/>
      <c r="AG9" s="673"/>
      <c r="AH9" s="673"/>
      <c r="AI9" s="673"/>
      <c r="AJ9" s="163"/>
    </row>
    <row r="10" spans="1:36" ht="17.5" thickBot="1" x14ac:dyDescent="0.5">
      <c r="B10" s="673"/>
      <c r="C10" s="673"/>
      <c r="F10" s="673"/>
      <c r="G10" s="673"/>
      <c r="H10" s="676"/>
      <c r="I10" s="676"/>
      <c r="J10" s="676"/>
      <c r="K10" s="676"/>
      <c r="L10" s="673"/>
      <c r="M10" s="673"/>
      <c r="N10" s="673"/>
      <c r="O10" s="673"/>
      <c r="P10" s="673"/>
      <c r="Q10" s="673"/>
      <c r="R10" s="673"/>
      <c r="S10" s="673"/>
      <c r="T10" s="673"/>
      <c r="U10" s="673"/>
      <c r="V10" s="673"/>
      <c r="W10" s="673"/>
      <c r="X10" s="673"/>
      <c r="Y10" s="673"/>
      <c r="Z10" s="673"/>
      <c r="AA10" s="673"/>
      <c r="AB10" s="673"/>
      <c r="AC10" s="673"/>
      <c r="AD10" s="673"/>
      <c r="AE10" s="673"/>
      <c r="AF10" s="673"/>
      <c r="AG10" s="673"/>
      <c r="AH10" s="673"/>
      <c r="AI10" s="673"/>
      <c r="AJ10" s="163"/>
    </row>
    <row r="11" spans="1:36" ht="17.5" thickBot="1" x14ac:dyDescent="0.5">
      <c r="B11" s="973" t="s">
        <v>326</v>
      </c>
      <c r="C11" s="1284"/>
      <c r="D11" s="1284"/>
      <c r="E11" s="1284"/>
      <c r="F11" s="1284"/>
      <c r="G11" s="974"/>
      <c r="K11" s="673"/>
      <c r="L11" s="673"/>
      <c r="M11" s="673"/>
      <c r="N11" s="673"/>
      <c r="O11" s="673"/>
      <c r="P11" s="673"/>
      <c r="Q11" s="673"/>
      <c r="R11" s="673"/>
      <c r="S11" s="673"/>
      <c r="T11" s="673"/>
      <c r="U11" s="673"/>
      <c r="V11" s="673"/>
      <c r="W11" s="673"/>
      <c r="X11" s="673"/>
      <c r="Y11" s="673"/>
      <c r="Z11" s="673"/>
      <c r="AA11" s="673"/>
      <c r="AB11" s="673"/>
      <c r="AC11" s="673"/>
      <c r="AD11" s="673"/>
      <c r="AE11" s="673"/>
      <c r="AF11" s="673"/>
      <c r="AG11" s="673"/>
      <c r="AH11" s="673"/>
      <c r="AI11" s="673"/>
      <c r="AJ11" s="163"/>
    </row>
    <row r="12" spans="1:36" x14ac:dyDescent="0.45">
      <c r="B12" s="493" t="s">
        <v>127</v>
      </c>
      <c r="C12" s="189" t="s">
        <v>128</v>
      </c>
      <c r="D12" s="1252" t="s">
        <v>129</v>
      </c>
      <c r="E12" s="1253"/>
      <c r="F12" s="1253"/>
      <c r="G12" s="1254"/>
      <c r="K12" s="673"/>
      <c r="L12" s="673"/>
      <c r="M12" s="673"/>
      <c r="N12" s="673"/>
      <c r="O12" s="673"/>
      <c r="P12" s="673"/>
      <c r="Q12" s="673"/>
      <c r="R12" s="673"/>
      <c r="S12" s="673"/>
      <c r="T12" s="673"/>
      <c r="U12" s="673"/>
      <c r="V12" s="673"/>
      <c r="W12" s="673"/>
      <c r="X12" s="673"/>
      <c r="Y12" s="673"/>
      <c r="Z12" s="673"/>
      <c r="AA12" s="673"/>
      <c r="AB12" s="673"/>
      <c r="AC12" s="673"/>
      <c r="AD12" s="673"/>
      <c r="AE12" s="673"/>
      <c r="AF12" s="673"/>
      <c r="AG12" s="673"/>
      <c r="AH12" s="673"/>
      <c r="AI12" s="673"/>
      <c r="AJ12" s="163"/>
    </row>
    <row r="13" spans="1:36" x14ac:dyDescent="0.45">
      <c r="B13" s="494" t="s">
        <v>316</v>
      </c>
      <c r="C13" s="166" t="s">
        <v>317</v>
      </c>
      <c r="D13" s="167" t="s">
        <v>116</v>
      </c>
      <c r="E13" s="168"/>
      <c r="F13" s="168"/>
      <c r="G13" s="495"/>
      <c r="K13" s="673"/>
      <c r="L13" s="673"/>
      <c r="M13" s="673"/>
      <c r="N13" s="673"/>
      <c r="O13" s="673"/>
      <c r="P13" s="673"/>
      <c r="Q13" s="673"/>
      <c r="R13" s="673"/>
      <c r="S13" s="673"/>
      <c r="T13" s="673"/>
      <c r="U13" s="673"/>
      <c r="V13" s="673"/>
      <c r="W13" s="673"/>
      <c r="X13" s="673"/>
      <c r="Y13" s="673"/>
      <c r="Z13" s="673"/>
      <c r="AA13" s="673"/>
      <c r="AB13" s="673"/>
      <c r="AC13" s="673"/>
      <c r="AD13" s="673"/>
      <c r="AE13" s="673"/>
      <c r="AF13" s="673"/>
      <c r="AG13" s="673"/>
      <c r="AH13" s="673"/>
      <c r="AI13" s="673"/>
      <c r="AJ13" s="163"/>
    </row>
    <row r="14" spans="1:36" x14ac:dyDescent="0.45">
      <c r="B14" s="496" t="s">
        <v>104</v>
      </c>
      <c r="C14" s="169" t="s">
        <v>117</v>
      </c>
      <c r="D14" s="170" t="s">
        <v>115</v>
      </c>
      <c r="E14" s="171"/>
      <c r="F14" s="171"/>
      <c r="G14" s="497"/>
      <c r="K14" s="673"/>
      <c r="L14" s="673"/>
      <c r="M14" s="673"/>
      <c r="N14" s="673"/>
      <c r="O14" s="673"/>
      <c r="P14" s="673"/>
      <c r="Q14" s="673"/>
      <c r="R14" s="673"/>
      <c r="S14" s="673"/>
      <c r="T14" s="673"/>
      <c r="U14" s="673"/>
      <c r="V14" s="673"/>
      <c r="W14" s="673"/>
      <c r="X14" s="673"/>
      <c r="Y14" s="673"/>
      <c r="Z14" s="673"/>
      <c r="AA14" s="673"/>
      <c r="AB14" s="673"/>
      <c r="AC14" s="673"/>
      <c r="AD14" s="673"/>
      <c r="AE14" s="673"/>
      <c r="AF14" s="673"/>
      <c r="AG14" s="673"/>
      <c r="AH14" s="673"/>
      <c r="AI14" s="673"/>
      <c r="AJ14" s="163"/>
    </row>
    <row r="15" spans="1:36" x14ac:dyDescent="0.45">
      <c r="B15" s="496" t="s">
        <v>318</v>
      </c>
      <c r="C15" s="169" t="s">
        <v>46</v>
      </c>
      <c r="D15" s="170" t="s">
        <v>327</v>
      </c>
      <c r="E15" s="171"/>
      <c r="F15" s="171"/>
      <c r="G15" s="497"/>
      <c r="K15" s="673"/>
      <c r="L15" s="673"/>
      <c r="M15" s="673"/>
      <c r="N15" s="673"/>
      <c r="O15" s="673"/>
      <c r="P15" s="673"/>
      <c r="Q15" s="673"/>
      <c r="R15" s="673"/>
      <c r="S15" s="673"/>
      <c r="T15" s="673"/>
      <c r="U15" s="673"/>
      <c r="V15" s="673"/>
      <c r="W15" s="673"/>
      <c r="X15" s="673"/>
      <c r="Y15" s="673"/>
      <c r="Z15" s="673"/>
      <c r="AA15" s="673"/>
      <c r="AB15" s="673"/>
      <c r="AC15" s="673"/>
      <c r="AD15" s="673"/>
      <c r="AE15" s="673"/>
      <c r="AF15" s="673"/>
      <c r="AG15" s="673"/>
      <c r="AH15" s="673"/>
      <c r="AI15" s="673"/>
      <c r="AJ15" s="163"/>
    </row>
    <row r="16" spans="1:36" x14ac:dyDescent="0.45">
      <c r="B16" s="496" t="s">
        <v>101</v>
      </c>
      <c r="C16" s="169" t="s">
        <v>46</v>
      </c>
      <c r="D16" s="170" t="s">
        <v>328</v>
      </c>
      <c r="E16" s="171"/>
      <c r="F16" s="171"/>
      <c r="G16" s="497"/>
      <c r="K16" s="673"/>
      <c r="L16" s="673"/>
      <c r="M16" s="673"/>
      <c r="N16" s="673"/>
      <c r="O16" s="673"/>
      <c r="P16" s="673"/>
      <c r="Q16" s="673"/>
      <c r="R16" s="673"/>
      <c r="S16" s="673"/>
      <c r="T16" s="673"/>
      <c r="U16" s="673"/>
      <c r="V16" s="673"/>
      <c r="W16" s="673"/>
      <c r="X16" s="673"/>
      <c r="Y16" s="673"/>
      <c r="Z16" s="673"/>
      <c r="AA16" s="673"/>
      <c r="AB16" s="673"/>
      <c r="AC16" s="673"/>
      <c r="AD16" s="673"/>
      <c r="AE16" s="673"/>
      <c r="AF16" s="673"/>
      <c r="AG16" s="673"/>
      <c r="AH16" s="673"/>
      <c r="AI16" s="673"/>
      <c r="AJ16" s="163"/>
    </row>
    <row r="17" spans="1:36" x14ac:dyDescent="0.45">
      <c r="B17" s="496" t="s">
        <v>102</v>
      </c>
      <c r="C17" s="169" t="s">
        <v>117</v>
      </c>
      <c r="D17" s="170" t="s">
        <v>329</v>
      </c>
      <c r="E17" s="171"/>
      <c r="F17" s="171"/>
      <c r="G17" s="497"/>
      <c r="K17" s="673"/>
      <c r="L17" s="673"/>
      <c r="M17" s="673"/>
      <c r="N17" s="673"/>
      <c r="O17" s="673"/>
      <c r="P17" s="673"/>
      <c r="Q17" s="673"/>
      <c r="R17" s="673"/>
      <c r="S17" s="673"/>
      <c r="T17" s="673"/>
      <c r="U17" s="673"/>
      <c r="V17" s="673"/>
      <c r="W17" s="673"/>
      <c r="X17" s="673"/>
      <c r="Y17" s="673"/>
      <c r="Z17" s="673"/>
      <c r="AA17" s="673"/>
      <c r="AB17" s="673"/>
      <c r="AC17" s="673"/>
      <c r="AD17" s="673"/>
      <c r="AE17" s="673"/>
      <c r="AF17" s="673"/>
      <c r="AG17" s="673"/>
      <c r="AH17" s="673"/>
      <c r="AI17" s="673"/>
      <c r="AJ17" s="163"/>
    </row>
    <row r="18" spans="1:36" x14ac:dyDescent="0.45">
      <c r="B18" s="496" t="s">
        <v>319</v>
      </c>
      <c r="C18" s="169" t="s">
        <v>103</v>
      </c>
      <c r="D18" s="170" t="s">
        <v>330</v>
      </c>
      <c r="E18" s="171"/>
      <c r="F18" s="171"/>
      <c r="G18" s="497"/>
      <c r="K18" s="673"/>
      <c r="L18" s="673"/>
      <c r="M18" s="673"/>
      <c r="N18" s="673"/>
      <c r="O18" s="673"/>
      <c r="P18" s="673"/>
      <c r="Q18" s="673"/>
      <c r="R18" s="673"/>
      <c r="S18" s="673"/>
      <c r="T18" s="673"/>
      <c r="U18" s="673"/>
      <c r="V18" s="673"/>
      <c r="W18" s="673"/>
      <c r="X18" s="673"/>
      <c r="Y18" s="673"/>
      <c r="Z18" s="673"/>
      <c r="AA18" s="673"/>
      <c r="AB18" s="673"/>
      <c r="AC18" s="673"/>
      <c r="AD18" s="673"/>
      <c r="AE18" s="673"/>
      <c r="AF18" s="673"/>
      <c r="AG18" s="673"/>
      <c r="AH18" s="673"/>
      <c r="AI18" s="673"/>
      <c r="AJ18" s="163"/>
    </row>
    <row r="19" spans="1:36" x14ac:dyDescent="0.45">
      <c r="B19" s="496" t="s">
        <v>105</v>
      </c>
      <c r="C19" s="169" t="s">
        <v>117</v>
      </c>
      <c r="D19" s="170" t="s">
        <v>331</v>
      </c>
      <c r="E19" s="171"/>
      <c r="F19" s="171"/>
      <c r="G19" s="497"/>
      <c r="K19" s="673"/>
      <c r="L19" s="673"/>
      <c r="M19" s="673"/>
      <c r="N19" s="673"/>
      <c r="O19" s="673"/>
      <c r="P19" s="673"/>
      <c r="Q19" s="673"/>
      <c r="R19" s="673"/>
      <c r="S19" s="673"/>
      <c r="T19" s="673"/>
      <c r="U19" s="673"/>
      <c r="V19" s="673"/>
      <c r="W19" s="673"/>
      <c r="X19" s="673"/>
      <c r="Y19" s="673"/>
      <c r="Z19" s="673"/>
      <c r="AA19" s="673"/>
      <c r="AB19" s="673"/>
      <c r="AC19" s="673"/>
      <c r="AD19" s="673"/>
      <c r="AE19" s="673"/>
      <c r="AF19" s="673"/>
      <c r="AG19" s="673"/>
      <c r="AH19" s="673"/>
      <c r="AI19" s="673"/>
      <c r="AJ19" s="163"/>
    </row>
    <row r="20" spans="1:36" x14ac:dyDescent="0.45">
      <c r="B20" s="496" t="s">
        <v>107</v>
      </c>
      <c r="C20" s="169" t="s">
        <v>117</v>
      </c>
      <c r="D20" s="170" t="s">
        <v>332</v>
      </c>
      <c r="E20" s="171"/>
      <c r="F20" s="171"/>
      <c r="G20" s="497"/>
      <c r="K20" s="673"/>
      <c r="L20" s="673"/>
      <c r="M20" s="673"/>
      <c r="N20" s="673"/>
      <c r="O20" s="673"/>
      <c r="P20" s="673"/>
      <c r="Q20" s="673"/>
      <c r="R20" s="673"/>
      <c r="S20" s="673"/>
      <c r="T20" s="673"/>
      <c r="U20" s="673"/>
      <c r="V20" s="673"/>
      <c r="W20" s="673"/>
      <c r="X20" s="673"/>
      <c r="Y20" s="673"/>
      <c r="Z20" s="673"/>
      <c r="AA20" s="673"/>
      <c r="AB20" s="673"/>
      <c r="AC20" s="673"/>
      <c r="AD20" s="673"/>
      <c r="AE20" s="673"/>
      <c r="AF20" s="673"/>
      <c r="AG20" s="673"/>
      <c r="AH20" s="673"/>
      <c r="AI20" s="673"/>
      <c r="AJ20" s="163"/>
    </row>
    <row r="21" spans="1:36" ht="17.5" thickBot="1" x14ac:dyDescent="0.5">
      <c r="B21" s="498" t="s">
        <v>111</v>
      </c>
      <c r="C21" s="499" t="s">
        <v>117</v>
      </c>
      <c r="D21" s="500" t="s">
        <v>333</v>
      </c>
      <c r="E21" s="501"/>
      <c r="F21" s="501"/>
      <c r="G21" s="502"/>
      <c r="K21" s="673"/>
      <c r="L21" s="673"/>
      <c r="M21" s="673"/>
      <c r="N21" s="673"/>
      <c r="O21" s="673"/>
      <c r="P21" s="673"/>
      <c r="Q21" s="673"/>
      <c r="R21" s="673"/>
      <c r="S21" s="673"/>
      <c r="T21" s="673"/>
      <c r="U21" s="673"/>
      <c r="V21" s="673"/>
      <c r="W21" s="673"/>
      <c r="X21" s="673"/>
      <c r="Y21" s="673"/>
      <c r="Z21" s="673"/>
      <c r="AA21" s="673"/>
      <c r="AB21" s="673"/>
      <c r="AC21" s="673"/>
      <c r="AD21" s="673"/>
      <c r="AE21" s="673"/>
      <c r="AF21" s="673"/>
      <c r="AG21" s="673"/>
      <c r="AH21" s="673"/>
      <c r="AI21" s="673"/>
      <c r="AJ21" s="163"/>
    </row>
    <row r="22" spans="1:36" ht="17.5" thickBot="1" x14ac:dyDescent="0.5">
      <c r="A22" s="59"/>
      <c r="B22" s="172"/>
      <c r="C22" s="172"/>
      <c r="D22" s="172"/>
      <c r="E22" s="172"/>
      <c r="F22" s="172"/>
      <c r="G22" s="172"/>
      <c r="H22" s="172"/>
      <c r="I22" s="172"/>
      <c r="J22" s="172"/>
      <c r="K22" s="689"/>
      <c r="L22" s="689"/>
      <c r="M22" s="689"/>
      <c r="N22" s="689"/>
      <c r="O22" s="689"/>
      <c r="P22" s="689"/>
      <c r="Q22" s="689"/>
      <c r="R22" s="673"/>
      <c r="S22" s="673"/>
      <c r="T22" s="673"/>
      <c r="U22" s="673"/>
      <c r="V22" s="673"/>
      <c r="W22" s="673"/>
      <c r="X22" s="673"/>
      <c r="Y22" s="673"/>
      <c r="Z22" s="673"/>
      <c r="AA22" s="673"/>
      <c r="AB22" s="673"/>
      <c r="AC22" s="673"/>
      <c r="AD22" s="673"/>
      <c r="AE22" s="673"/>
      <c r="AF22" s="673"/>
      <c r="AG22" s="673"/>
      <c r="AH22" s="673"/>
      <c r="AI22" s="673"/>
      <c r="AJ22" s="163"/>
    </row>
    <row r="23" spans="1:36" ht="17.5" thickBot="1" x14ac:dyDescent="0.5">
      <c r="A23" s="59"/>
      <c r="B23" s="1255" t="s">
        <v>155</v>
      </c>
      <c r="C23" s="1256"/>
      <c r="D23" s="1256"/>
      <c r="E23" s="1256"/>
      <c r="F23" s="1256"/>
      <c r="G23" s="1256"/>
      <c r="H23" s="1256"/>
      <c r="I23" s="1256"/>
      <c r="J23" s="1257"/>
      <c r="K23" s="689"/>
      <c r="L23" s="689"/>
      <c r="M23" s="689"/>
      <c r="N23" s="689"/>
      <c r="O23" s="689"/>
      <c r="P23" s="689"/>
      <c r="Q23" s="689"/>
      <c r="R23" s="673"/>
      <c r="S23" s="673"/>
      <c r="T23" s="673"/>
      <c r="U23" s="673"/>
      <c r="V23" s="673"/>
      <c r="W23" s="673"/>
      <c r="X23" s="673"/>
      <c r="Y23" s="673"/>
      <c r="Z23" s="673"/>
      <c r="AA23" s="673"/>
      <c r="AB23" s="673"/>
      <c r="AC23" s="673"/>
      <c r="AD23" s="673"/>
      <c r="AE23" s="673"/>
      <c r="AF23" s="673"/>
      <c r="AG23" s="673"/>
      <c r="AH23" s="673"/>
      <c r="AI23" s="673"/>
      <c r="AJ23" s="163"/>
    </row>
    <row r="24" spans="1:36" x14ac:dyDescent="0.45">
      <c r="B24" s="365"/>
      <c r="C24" s="1273" t="s">
        <v>152</v>
      </c>
      <c r="D24" s="1274"/>
      <c r="E24" s="1274"/>
      <c r="F24" s="1275"/>
      <c r="G24" s="1273" t="s">
        <v>155</v>
      </c>
      <c r="H24" s="1275"/>
      <c r="I24" s="1273" t="s">
        <v>574</v>
      </c>
      <c r="J24" s="1281"/>
      <c r="K24" s="686"/>
      <c r="L24" s="686"/>
      <c r="M24" s="686"/>
      <c r="N24" s="686"/>
      <c r="O24" s="686"/>
      <c r="P24" s="686"/>
      <c r="Q24" s="686"/>
      <c r="R24" s="686"/>
      <c r="S24" s="686"/>
      <c r="T24" s="686"/>
      <c r="U24" s="686"/>
      <c r="V24" s="686"/>
      <c r="W24" s="686"/>
      <c r="X24" s="686"/>
      <c r="Y24" s="686"/>
      <c r="Z24" s="686"/>
      <c r="AA24" s="686"/>
      <c r="AB24" s="686"/>
      <c r="AC24" s="686"/>
      <c r="AD24" s="686"/>
      <c r="AE24" s="686"/>
      <c r="AF24" s="686"/>
      <c r="AG24" s="686"/>
      <c r="AH24" s="686"/>
      <c r="AI24" s="686"/>
      <c r="AJ24" s="367"/>
    </row>
    <row r="25" spans="1:36" x14ac:dyDescent="0.45">
      <c r="B25" s="368"/>
      <c r="C25" s="1276"/>
      <c r="D25" s="1277"/>
      <c r="E25" s="1277"/>
      <c r="F25" s="1278"/>
      <c r="G25" s="1276"/>
      <c r="H25" s="1278"/>
      <c r="I25" s="1282"/>
      <c r="J25" s="1283"/>
      <c r="K25" s="686"/>
      <c r="L25" s="686"/>
      <c r="M25" s="686"/>
      <c r="N25" s="686"/>
      <c r="O25" s="686"/>
      <c r="P25" s="686"/>
      <c r="Q25" s="686"/>
      <c r="R25" s="686"/>
      <c r="S25" s="686"/>
      <c r="T25" s="686"/>
      <c r="U25" s="686"/>
      <c r="V25" s="686"/>
      <c r="W25" s="686"/>
      <c r="X25" s="686"/>
      <c r="Y25" s="686"/>
      <c r="Z25" s="686"/>
      <c r="AA25" s="686"/>
      <c r="AB25" s="686"/>
      <c r="AC25" s="686"/>
      <c r="AD25" s="686"/>
      <c r="AE25" s="686"/>
      <c r="AF25" s="686"/>
      <c r="AG25" s="686"/>
      <c r="AH25" s="686"/>
      <c r="AI25" s="686"/>
      <c r="AJ25" s="367"/>
    </row>
    <row r="26" spans="1:36" ht="51.5" thickBot="1" x14ac:dyDescent="0.5">
      <c r="B26" s="368"/>
      <c r="C26" s="1279" t="s">
        <v>153</v>
      </c>
      <c r="D26" s="1280"/>
      <c r="E26" s="1279" t="s">
        <v>154</v>
      </c>
      <c r="F26" s="1280"/>
      <c r="G26" s="369" t="s">
        <v>250</v>
      </c>
      <c r="H26" s="370" t="s">
        <v>47</v>
      </c>
      <c r="I26" s="1282"/>
      <c r="J26" s="1283"/>
      <c r="K26" s="867" t="s">
        <v>357</v>
      </c>
      <c r="L26" s="686" t="s">
        <v>720</v>
      </c>
      <c r="M26" s="686" t="s">
        <v>721</v>
      </c>
      <c r="N26" s="686"/>
      <c r="O26" s="686"/>
      <c r="P26" s="686"/>
      <c r="Q26" s="686"/>
      <c r="R26" s="686"/>
      <c r="S26" s="686"/>
      <c r="T26" s="686"/>
      <c r="U26" s="686"/>
      <c r="V26" s="686"/>
      <c r="W26" s="686"/>
      <c r="X26" s="686"/>
      <c r="Y26" s="686"/>
      <c r="Z26" s="686"/>
      <c r="AA26" s="686"/>
      <c r="AB26" s="686"/>
      <c r="AC26" s="686"/>
      <c r="AD26" s="686"/>
      <c r="AE26" s="686"/>
      <c r="AF26" s="686"/>
      <c r="AG26" s="686"/>
      <c r="AH26" s="686"/>
      <c r="AI26" s="686"/>
      <c r="AJ26" s="367"/>
    </row>
    <row r="27" spans="1:36" ht="17.5" thickBot="1" x14ac:dyDescent="0.5">
      <c r="B27" s="371" t="s">
        <v>156</v>
      </c>
      <c r="C27" s="503" t="e">
        <f ca="1">IF($M27="1st Test",'A Tests'!$D$83,IF($M27="2nd Test",'A Tests'!$D$153))</f>
        <v>#N/A</v>
      </c>
      <c r="D27" s="372" t="s">
        <v>46</v>
      </c>
      <c r="E27" s="503" t="e">
        <f>'A Tests'!D88</f>
        <v>#VALUE!</v>
      </c>
      <c r="F27" s="372" t="s">
        <v>46</v>
      </c>
      <c r="G27" s="695" t="e">
        <f ca="1">(IF(ABS((C27-E27)/C27)&lt;=0.06,"Yes","No"))</f>
        <v>#N/A</v>
      </c>
      <c r="H27" s="696" t="e">
        <f ca="1">ABS((C27-E27)/C27)</f>
        <v>#N/A</v>
      </c>
      <c r="I27" s="503" t="e">
        <f ca="1">IF($M27="1st Test",'A Tests'!$D$31,IF($M27="2nd Test",'A Tests'!$D$101))</f>
        <v>#N/A</v>
      </c>
      <c r="J27" s="374" t="s">
        <v>103</v>
      </c>
      <c r="K27" s="871" t="s">
        <v>663</v>
      </c>
      <c r="L27" s="870" t="s">
        <v>50</v>
      </c>
      <c r="M27" s="870" t="e">
        <f t="shared" ref="M27:M60" ca="1" si="0">(INDEX(INDIRECT("'"&amp;K27&amp;"'!"&amp;"E5:E7"),MATCH(L27,INDIRECT("'"&amp;K27&amp;"'!"&amp;"F5:F7"),0)))</f>
        <v>#N/A</v>
      </c>
      <c r="N27" s="686"/>
      <c r="O27" s="686"/>
      <c r="P27" s="686"/>
      <c r="Q27" s="686"/>
      <c r="R27" s="686"/>
      <c r="S27" s="686"/>
      <c r="T27" s="686"/>
      <c r="U27" s="686"/>
      <c r="V27" s="686"/>
      <c r="W27" s="686"/>
      <c r="X27" s="686"/>
      <c r="Y27" s="686"/>
      <c r="Z27" s="686"/>
      <c r="AA27" s="686"/>
      <c r="AB27" s="686"/>
      <c r="AC27" s="686"/>
      <c r="AD27" s="686"/>
      <c r="AE27" s="686"/>
      <c r="AF27" s="686"/>
      <c r="AG27" s="686"/>
      <c r="AH27" s="686"/>
      <c r="AI27" s="686"/>
      <c r="AJ27" s="367"/>
    </row>
    <row r="28" spans="1:36" ht="17.5" thickBot="1" x14ac:dyDescent="0.5">
      <c r="B28" s="371" t="s">
        <v>157</v>
      </c>
      <c r="C28" s="503" t="e">
        <f ca="1">IF($M28="1st Test",'A Tests'!$D$83,IF($M28="2nd Test",'A Tests'!$D$153))</f>
        <v>#N/A</v>
      </c>
      <c r="D28" s="372" t="s">
        <v>46</v>
      </c>
      <c r="E28" s="876"/>
      <c r="F28" s="877"/>
      <c r="G28" s="878"/>
      <c r="H28" s="879"/>
      <c r="I28" s="503" t="e">
        <f ca="1">IF($M28="1st Test",'A Tests'!$D$31,IF($M28="2nd Test",'A Tests'!$D$101))</f>
        <v>#N/A</v>
      </c>
      <c r="J28" s="374" t="s">
        <v>103</v>
      </c>
      <c r="K28" s="871" t="s">
        <v>663</v>
      </c>
      <c r="L28" s="870" t="s">
        <v>676</v>
      </c>
      <c r="M28" s="870" t="e">
        <f t="shared" ca="1" si="0"/>
        <v>#N/A</v>
      </c>
      <c r="N28" s="686"/>
      <c r="O28" s="686"/>
      <c r="P28" s="686"/>
      <c r="Q28" s="686"/>
      <c r="R28" s="686"/>
      <c r="S28" s="686"/>
      <c r="T28" s="686"/>
      <c r="U28" s="686"/>
      <c r="V28" s="686"/>
      <c r="W28" s="686"/>
      <c r="X28" s="686"/>
      <c r="Y28" s="686"/>
      <c r="Z28" s="686"/>
      <c r="AA28" s="686"/>
      <c r="AB28" s="686"/>
      <c r="AC28" s="686"/>
      <c r="AD28" s="686"/>
      <c r="AE28" s="686"/>
      <c r="AF28" s="686"/>
      <c r="AG28" s="686"/>
      <c r="AH28" s="686"/>
      <c r="AI28" s="686"/>
      <c r="AJ28" s="367"/>
    </row>
    <row r="29" spans="1:36" ht="17.5" thickBot="1" x14ac:dyDescent="0.5">
      <c r="B29" s="371" t="s">
        <v>158</v>
      </c>
      <c r="C29" s="503" t="e">
        <f ca="1">IF($M29="1st Test",'A Tests'!$D$83,IF($M29="2nd Test",'A Tests'!$D$153))</f>
        <v>#N/A</v>
      </c>
      <c r="D29" s="372" t="s">
        <v>46</v>
      </c>
      <c r="E29" s="503" t="e">
        <f>'A Tests'!D88</f>
        <v>#VALUE!</v>
      </c>
      <c r="F29" s="372" t="s">
        <v>46</v>
      </c>
      <c r="G29" s="695" t="e">
        <f ca="1">IF(ABS((C29-E29)/C29)&lt;=0.06,"Yes","No")</f>
        <v>#N/A</v>
      </c>
      <c r="H29" s="696" t="e">
        <f ca="1">ABS((C29-E29)/C29)</f>
        <v>#N/A</v>
      </c>
      <c r="I29" s="503" t="e">
        <f ca="1">IF($M29="1st Test",'A Tests'!$D$31,IF($M29="2nd Test",'A Tests'!$D$101))</f>
        <v>#N/A</v>
      </c>
      <c r="J29" s="374" t="s">
        <v>103</v>
      </c>
      <c r="K29" s="871" t="s">
        <v>663</v>
      </c>
      <c r="L29" s="870" t="s">
        <v>674</v>
      </c>
      <c r="M29" s="870" t="e">
        <f t="shared" ca="1" si="0"/>
        <v>#N/A</v>
      </c>
      <c r="N29" s="686"/>
      <c r="O29" s="686"/>
      <c r="P29" s="686"/>
      <c r="Q29" s="686"/>
      <c r="R29" s="686"/>
      <c r="S29" s="686"/>
      <c r="T29" s="686"/>
      <c r="U29" s="686"/>
      <c r="V29" s="686"/>
      <c r="W29" s="686"/>
      <c r="X29" s="686"/>
      <c r="Y29" s="686"/>
      <c r="Z29" s="686"/>
      <c r="AA29" s="686"/>
      <c r="AB29" s="686"/>
      <c r="AC29" s="686"/>
      <c r="AD29" s="686"/>
      <c r="AE29" s="686"/>
      <c r="AF29" s="686"/>
      <c r="AG29" s="686"/>
      <c r="AH29" s="686"/>
      <c r="AI29" s="686"/>
      <c r="AJ29" s="367"/>
    </row>
    <row r="30" spans="1:36" ht="17.5" thickBot="1" x14ac:dyDescent="0.5">
      <c r="A30" s="165"/>
      <c r="B30" s="371" t="s">
        <v>165</v>
      </c>
      <c r="C30" s="503" t="e">
        <f ca="1">IF($M30="1st Test",'B Tests'!$D$82,IF($M30="2nd Test",'B Tests'!$D$147))</f>
        <v>#N/A</v>
      </c>
      <c r="D30" s="372" t="s">
        <v>46</v>
      </c>
      <c r="E30" s="876"/>
      <c r="F30" s="877"/>
      <c r="G30" s="878"/>
      <c r="H30" s="879"/>
      <c r="I30" s="503" t="e">
        <f ca="1">IF($M30="1st Test",'B Tests'!$D$30,IF($M30="2nd Test",'B Tests'!$D$95))</f>
        <v>#N/A</v>
      </c>
      <c r="J30" s="374" t="s">
        <v>103</v>
      </c>
      <c r="K30" s="871" t="s">
        <v>664</v>
      </c>
      <c r="L30" s="870" t="s">
        <v>186</v>
      </c>
      <c r="M30" s="870" t="e">
        <f t="shared" ca="1" si="0"/>
        <v>#N/A</v>
      </c>
      <c r="N30" s="686"/>
      <c r="O30" s="686"/>
      <c r="P30" s="686"/>
      <c r="Q30" s="686"/>
      <c r="R30" s="686"/>
      <c r="S30" s="686"/>
      <c r="T30" s="686"/>
      <c r="U30" s="686"/>
      <c r="V30" s="686"/>
      <c r="W30" s="686"/>
      <c r="X30" s="686"/>
      <c r="Y30" s="686"/>
      <c r="Z30" s="686"/>
      <c r="AA30" s="686"/>
      <c r="AB30" s="686"/>
      <c r="AC30" s="686"/>
      <c r="AD30" s="686"/>
      <c r="AE30" s="686"/>
      <c r="AF30" s="686"/>
      <c r="AG30" s="686"/>
      <c r="AH30" s="686"/>
      <c r="AI30" s="686"/>
      <c r="AJ30" s="367"/>
    </row>
    <row r="31" spans="1:36" ht="17.5" thickBot="1" x14ac:dyDescent="0.5">
      <c r="A31" s="165"/>
      <c r="B31" s="371" t="s">
        <v>166</v>
      </c>
      <c r="C31" s="503" t="e">
        <f ca="1">IF($M31="1st Test",'B Tests'!$D$82,IF($M31="2nd Test",'B Tests'!$D$147))</f>
        <v>#N/A</v>
      </c>
      <c r="D31" s="372" t="s">
        <v>46</v>
      </c>
      <c r="E31" s="876"/>
      <c r="F31" s="877"/>
      <c r="G31" s="878"/>
      <c r="H31" s="879"/>
      <c r="I31" s="503" t="e">
        <f ca="1">IF($M31="1st Test",'B Tests'!$D$30,IF($M31="2nd Test",'B Tests'!$D$95))</f>
        <v>#N/A</v>
      </c>
      <c r="J31" s="374" t="s">
        <v>103</v>
      </c>
      <c r="K31" s="871" t="s">
        <v>664</v>
      </c>
      <c r="L31" s="870" t="s">
        <v>678</v>
      </c>
      <c r="M31" s="870" t="e">
        <f t="shared" ca="1" si="0"/>
        <v>#N/A</v>
      </c>
      <c r="N31" s="686"/>
      <c r="O31" s="686"/>
      <c r="P31" s="686"/>
      <c r="Q31" s="686"/>
      <c r="R31" s="686"/>
      <c r="S31" s="686"/>
      <c r="T31" s="686"/>
      <c r="U31" s="686"/>
      <c r="V31" s="686"/>
      <c r="W31" s="686"/>
      <c r="X31" s="686"/>
      <c r="Y31" s="686"/>
      <c r="Z31" s="686"/>
      <c r="AA31" s="686"/>
      <c r="AB31" s="686"/>
      <c r="AC31" s="686"/>
      <c r="AD31" s="686"/>
      <c r="AE31" s="686"/>
      <c r="AF31" s="686"/>
      <c r="AG31" s="686"/>
      <c r="AH31" s="686"/>
      <c r="AI31" s="686"/>
      <c r="AJ31" s="367"/>
    </row>
    <row r="32" spans="1:36" ht="17.5" thickBot="1" x14ac:dyDescent="0.5">
      <c r="A32" s="165"/>
      <c r="B32" s="371" t="s">
        <v>167</v>
      </c>
      <c r="C32" s="503" t="e">
        <f ca="1">IF($M32="1st Test",'B Tests'!$D$82,IF($M32="2nd Test",'B Tests'!$D$147))</f>
        <v>#N/A</v>
      </c>
      <c r="D32" s="372" t="s">
        <v>46</v>
      </c>
      <c r="E32" s="876"/>
      <c r="F32" s="877"/>
      <c r="G32" s="878"/>
      <c r="H32" s="879"/>
      <c r="I32" s="503" t="e">
        <f ca="1">IF($M32="1st Test",'B Tests'!$D$30,IF($M32="2nd Test",'B Tests'!$D$95))</f>
        <v>#N/A</v>
      </c>
      <c r="J32" s="374" t="s">
        <v>103</v>
      </c>
      <c r="K32" s="871" t="s">
        <v>664</v>
      </c>
      <c r="L32" s="870" t="s">
        <v>677</v>
      </c>
      <c r="M32" s="870" t="e">
        <f t="shared" ca="1" si="0"/>
        <v>#N/A</v>
      </c>
      <c r="N32" s="686"/>
      <c r="O32" s="686"/>
      <c r="P32" s="686"/>
      <c r="Q32" s="686"/>
      <c r="R32" s="686"/>
      <c r="S32" s="686"/>
      <c r="T32" s="686"/>
      <c r="U32" s="686"/>
      <c r="V32" s="686"/>
      <c r="W32" s="686"/>
      <c r="X32" s="686"/>
      <c r="Y32" s="686"/>
      <c r="Z32" s="686"/>
      <c r="AA32" s="686"/>
      <c r="AB32" s="686"/>
      <c r="AC32" s="686"/>
      <c r="AD32" s="686"/>
      <c r="AE32" s="686"/>
      <c r="AF32" s="686"/>
      <c r="AG32" s="686"/>
      <c r="AH32" s="686"/>
      <c r="AI32" s="686"/>
      <c r="AJ32" s="367"/>
    </row>
    <row r="33" spans="1:36" ht="17.5" thickBot="1" x14ac:dyDescent="0.5">
      <c r="A33" s="165"/>
      <c r="B33" s="371" t="s">
        <v>188</v>
      </c>
      <c r="C33" s="503" t="e">
        <f ca="1">IF($M33="1st Test", 'Optional C Tests'!$D$73,IF($M33="2nd Test",'Optional C Tests'!$D$137))</f>
        <v>#N/A</v>
      </c>
      <c r="D33" s="372" t="s">
        <v>46</v>
      </c>
      <c r="E33" s="876"/>
      <c r="F33" s="877"/>
      <c r="G33" s="878"/>
      <c r="H33" s="879"/>
      <c r="I33" s="503" t="e">
        <f ca="1">IF($M33="1st Test",'Optional C Tests'!$D$22,IF($M33="2nd Test",'Optional C Tests'!$D$86))</f>
        <v>#N/A</v>
      </c>
      <c r="J33" s="374" t="s">
        <v>103</v>
      </c>
      <c r="K33" s="871" t="s">
        <v>665</v>
      </c>
      <c r="L33" s="870" t="s">
        <v>690</v>
      </c>
      <c r="M33" s="870" t="e">
        <f t="shared" ca="1" si="0"/>
        <v>#N/A</v>
      </c>
      <c r="N33" s="686"/>
      <c r="O33" s="686"/>
      <c r="P33" s="686"/>
      <c r="Q33" s="686"/>
      <c r="R33" s="686"/>
      <c r="S33" s="686"/>
      <c r="T33" s="686"/>
      <c r="U33" s="686"/>
      <c r="V33" s="686"/>
      <c r="W33" s="686"/>
      <c r="X33" s="686"/>
      <c r="Y33" s="686"/>
      <c r="Z33" s="686"/>
      <c r="AA33" s="686"/>
      <c r="AB33" s="686"/>
      <c r="AC33" s="686"/>
      <c r="AD33" s="686"/>
      <c r="AE33" s="686"/>
      <c r="AF33" s="686"/>
      <c r="AG33" s="686"/>
      <c r="AH33" s="686"/>
      <c r="AI33" s="686"/>
      <c r="AJ33" s="367"/>
    </row>
    <row r="34" spans="1:36" ht="17.5" thickBot="1" x14ac:dyDescent="0.5">
      <c r="A34" s="165"/>
      <c r="B34" s="371" t="s">
        <v>160</v>
      </c>
      <c r="C34" s="503" t="e">
        <f ca="1">IF($M34="1st Test", 'Optional C Tests'!$D$73,IF($M34="2nd Test",'Optional C Tests'!$D$137))</f>
        <v>#N/A</v>
      </c>
      <c r="D34" s="372" t="s">
        <v>46</v>
      </c>
      <c r="E34" s="876"/>
      <c r="F34" s="877"/>
      <c r="G34" s="878"/>
      <c r="H34" s="879"/>
      <c r="I34" s="503" t="e">
        <f ca="1">IF($M34="1st Test",'Optional C Tests'!$D$22,IF($M34="2nd Test",'Optional C Tests'!$D$86))</f>
        <v>#N/A</v>
      </c>
      <c r="J34" s="374" t="s">
        <v>103</v>
      </c>
      <c r="K34" s="871" t="s">
        <v>665</v>
      </c>
      <c r="L34" s="870" t="s">
        <v>691</v>
      </c>
      <c r="M34" s="870" t="e">
        <f t="shared" ca="1" si="0"/>
        <v>#N/A</v>
      </c>
      <c r="N34" s="686"/>
      <c r="O34" s="686"/>
      <c r="P34" s="686"/>
      <c r="Q34" s="686"/>
      <c r="R34" s="686"/>
      <c r="S34" s="686"/>
      <c r="T34" s="686"/>
      <c r="U34" s="686"/>
      <c r="V34" s="686"/>
      <c r="W34" s="686"/>
      <c r="X34" s="686"/>
      <c r="Y34" s="686"/>
      <c r="Z34" s="686"/>
      <c r="AA34" s="686"/>
      <c r="AB34" s="686"/>
      <c r="AC34" s="686"/>
      <c r="AD34" s="686"/>
      <c r="AE34" s="686"/>
      <c r="AF34" s="686"/>
      <c r="AG34" s="686"/>
      <c r="AH34" s="686"/>
      <c r="AI34" s="686"/>
      <c r="AJ34" s="367"/>
    </row>
    <row r="35" spans="1:36" ht="17.5" thickBot="1" x14ac:dyDescent="0.5">
      <c r="A35" s="165"/>
      <c r="B35" s="371" t="s">
        <v>162</v>
      </c>
      <c r="C35" s="503" t="e">
        <f ca="1">IF($M35="1st Test", 'Optional C Tests'!$D$73,IF($M35="2nd Test",'Optional C Tests'!$D$137))</f>
        <v>#N/A</v>
      </c>
      <c r="D35" s="372" t="s">
        <v>46</v>
      </c>
      <c r="E35" s="876"/>
      <c r="F35" s="877"/>
      <c r="G35" s="878"/>
      <c r="H35" s="879"/>
      <c r="I35" s="503" t="e">
        <f ca="1">IF($M35="1st Test",'Optional C Tests'!$D$22,IF($M35="2nd Test",'Optional C Tests'!$D$86))</f>
        <v>#N/A</v>
      </c>
      <c r="J35" s="374" t="s">
        <v>103</v>
      </c>
      <c r="K35" s="871" t="s">
        <v>665</v>
      </c>
      <c r="L35" s="870" t="s">
        <v>692</v>
      </c>
      <c r="M35" s="870" t="e">
        <f t="shared" ca="1" si="0"/>
        <v>#N/A</v>
      </c>
      <c r="N35" s="686"/>
      <c r="O35" s="686"/>
      <c r="P35" s="686"/>
      <c r="Q35" s="686"/>
      <c r="R35" s="686"/>
      <c r="S35" s="686"/>
      <c r="T35" s="686"/>
      <c r="U35" s="686"/>
      <c r="V35" s="686"/>
      <c r="W35" s="686"/>
      <c r="X35" s="686"/>
      <c r="Y35" s="686"/>
      <c r="Z35" s="686"/>
      <c r="AA35" s="686"/>
      <c r="AB35" s="686"/>
      <c r="AC35" s="686"/>
      <c r="AD35" s="686"/>
      <c r="AE35" s="686"/>
      <c r="AF35" s="686"/>
      <c r="AG35" s="686"/>
      <c r="AH35" s="686"/>
      <c r="AI35" s="686"/>
      <c r="AJ35" s="367"/>
    </row>
    <row r="36" spans="1:36" ht="17.5" thickBot="1" x14ac:dyDescent="0.5">
      <c r="A36" s="165"/>
      <c r="B36" s="371" t="s">
        <v>189</v>
      </c>
      <c r="C36" s="503" t="e">
        <f ca="1">IF($M36="1st Test",'Optional D Tests'!$D$56,IF($M36="2nd Test",'Optional D Tests'!$D$104))</f>
        <v>#N/A</v>
      </c>
      <c r="D36" s="372" t="s">
        <v>46</v>
      </c>
      <c r="E36" s="876"/>
      <c r="F36" s="880"/>
      <c r="G36" s="878"/>
      <c r="H36" s="879"/>
      <c r="I36" s="503" t="e">
        <f ca="1">IF($M36="1st Test",'Optional D Tests'!$D$25,IF($M36="2nd Test",'Optional D Tests'!$D$73))</f>
        <v>#N/A</v>
      </c>
      <c r="J36" s="374" t="s">
        <v>575</v>
      </c>
      <c r="K36" s="871" t="s">
        <v>667</v>
      </c>
      <c r="L36" s="870" t="s">
        <v>693</v>
      </c>
      <c r="M36" s="870" t="e">
        <f t="shared" ca="1" si="0"/>
        <v>#N/A</v>
      </c>
      <c r="N36" s="686"/>
      <c r="O36" s="686"/>
      <c r="P36" s="686"/>
      <c r="Q36" s="686"/>
      <c r="R36" s="686"/>
      <c r="S36" s="686"/>
      <c r="T36" s="686"/>
      <c r="U36" s="686"/>
      <c r="V36" s="686"/>
      <c r="W36" s="686"/>
      <c r="X36" s="686"/>
      <c r="Y36" s="686"/>
      <c r="Z36" s="686"/>
      <c r="AA36" s="686"/>
      <c r="AB36" s="686"/>
      <c r="AC36" s="686"/>
      <c r="AD36" s="686"/>
      <c r="AE36" s="686"/>
      <c r="AF36" s="686"/>
      <c r="AG36" s="686"/>
      <c r="AH36" s="686"/>
      <c r="AI36" s="686"/>
      <c r="AJ36" s="367"/>
    </row>
    <row r="37" spans="1:36" ht="17.5" thickBot="1" x14ac:dyDescent="0.5">
      <c r="A37" s="165"/>
      <c r="B37" s="371" t="s">
        <v>164</v>
      </c>
      <c r="C37" s="503" t="e">
        <f ca="1">IF($M37="1st Test",'Optional D Tests'!$D$56,IF($M37="2nd Test",'Optional D Tests'!$D$104))</f>
        <v>#N/A</v>
      </c>
      <c r="D37" s="372" t="s">
        <v>46</v>
      </c>
      <c r="E37" s="876"/>
      <c r="F37" s="880"/>
      <c r="G37" s="878"/>
      <c r="H37" s="879"/>
      <c r="I37" s="503" t="e">
        <f ca="1">IF($M37="1st Test",'Optional D Tests'!$D$25,IF($M37="2nd Test",'Optional D Tests'!$D$73))</f>
        <v>#N/A</v>
      </c>
      <c r="J37" s="374" t="s">
        <v>575</v>
      </c>
      <c r="K37" s="871" t="s">
        <v>667</v>
      </c>
      <c r="L37" s="870" t="s">
        <v>694</v>
      </c>
      <c r="M37" s="870" t="e">
        <f t="shared" ca="1" si="0"/>
        <v>#N/A</v>
      </c>
      <c r="N37" s="686"/>
      <c r="O37" s="686"/>
      <c r="P37" s="686"/>
      <c r="Q37" s="686"/>
      <c r="R37" s="686"/>
      <c r="S37" s="686"/>
      <c r="T37" s="686"/>
      <c r="U37" s="686"/>
      <c r="V37" s="686"/>
      <c r="W37" s="686"/>
      <c r="X37" s="686"/>
      <c r="Y37" s="686"/>
      <c r="Z37" s="686"/>
      <c r="AA37" s="686"/>
      <c r="AB37" s="686"/>
      <c r="AC37" s="686"/>
      <c r="AD37" s="686"/>
      <c r="AE37" s="686"/>
      <c r="AF37" s="686"/>
      <c r="AG37" s="686"/>
      <c r="AH37" s="686"/>
      <c r="AI37" s="686"/>
      <c r="AJ37" s="367"/>
    </row>
    <row r="38" spans="1:36" ht="17.5" thickBot="1" x14ac:dyDescent="0.5">
      <c r="A38" s="165"/>
      <c r="B38" s="371" t="s">
        <v>163</v>
      </c>
      <c r="C38" s="503" t="e">
        <f ca="1">IF($M38="1st Test",'Optional D Tests'!$D$56,IF($M38="2nd Test",'Optional D Tests'!$D$104))</f>
        <v>#N/A</v>
      </c>
      <c r="D38" s="372" t="s">
        <v>46</v>
      </c>
      <c r="E38" s="876"/>
      <c r="F38" s="880"/>
      <c r="G38" s="878"/>
      <c r="H38" s="879"/>
      <c r="I38" s="503" t="e">
        <f ca="1">IF($M38="1st Test",'Optional D Tests'!$D$25,IF($M38="2nd Test",'Optional D Tests'!$D$73))</f>
        <v>#N/A</v>
      </c>
      <c r="J38" s="374" t="s">
        <v>575</v>
      </c>
      <c r="K38" s="871" t="s">
        <v>667</v>
      </c>
      <c r="L38" s="870" t="s">
        <v>695</v>
      </c>
      <c r="M38" s="870" t="e">
        <f t="shared" ca="1" si="0"/>
        <v>#N/A</v>
      </c>
      <c r="N38" s="686"/>
      <c r="O38" s="686"/>
      <c r="P38" s="686"/>
      <c r="Q38" s="686"/>
      <c r="R38" s="686"/>
      <c r="S38" s="686"/>
      <c r="T38" s="686"/>
      <c r="U38" s="686"/>
      <c r="V38" s="686"/>
      <c r="W38" s="686"/>
      <c r="X38" s="686"/>
      <c r="Y38" s="686"/>
      <c r="Z38" s="686"/>
      <c r="AA38" s="686"/>
      <c r="AB38" s="686"/>
      <c r="AC38" s="686"/>
      <c r="AD38" s="686"/>
      <c r="AE38" s="686"/>
      <c r="AF38" s="686"/>
      <c r="AG38" s="686"/>
      <c r="AH38" s="686"/>
      <c r="AI38" s="686"/>
      <c r="AJ38" s="367"/>
    </row>
    <row r="39" spans="1:36" ht="17.5" thickBot="1" x14ac:dyDescent="0.5">
      <c r="A39" s="165"/>
      <c r="B39" s="371" t="s">
        <v>161</v>
      </c>
      <c r="C39" s="503" t="str">
        <f>'F1 Test'!D79</f>
        <v/>
      </c>
      <c r="D39" s="372" t="s">
        <v>46</v>
      </c>
      <c r="E39" s="876"/>
      <c r="F39" s="877"/>
      <c r="G39" s="878"/>
      <c r="H39" s="879"/>
      <c r="I39" s="503">
        <f>'F1 Test'!D28</f>
        <v>0</v>
      </c>
      <c r="J39" s="374" t="s">
        <v>103</v>
      </c>
      <c r="K39" s="871" t="s">
        <v>660</v>
      </c>
      <c r="L39" s="870" t="s">
        <v>680</v>
      </c>
      <c r="M39" s="870" t="e">
        <f t="shared" ca="1" si="0"/>
        <v>#N/A</v>
      </c>
      <c r="N39" s="686"/>
      <c r="O39" s="686"/>
      <c r="P39" s="686"/>
      <c r="Q39" s="686"/>
      <c r="R39" s="686"/>
      <c r="S39" s="409"/>
      <c r="T39" s="409"/>
      <c r="U39" s="409"/>
      <c r="V39" s="409"/>
      <c r="W39" s="409"/>
      <c r="X39" s="686"/>
      <c r="Y39" s="686"/>
      <c r="Z39" s="686"/>
      <c r="AA39" s="686"/>
      <c r="AB39" s="686"/>
      <c r="AC39" s="686"/>
      <c r="AD39" s="686"/>
      <c r="AE39" s="686"/>
      <c r="AF39" s="686"/>
      <c r="AG39" s="686"/>
      <c r="AH39" s="686"/>
      <c r="AI39" s="686"/>
      <c r="AJ39" s="367"/>
    </row>
    <row r="40" spans="1:36" ht="17.5" thickBot="1" x14ac:dyDescent="0.5">
      <c r="A40" s="165"/>
      <c r="B40" s="371" t="s">
        <v>159</v>
      </c>
      <c r="C40" s="503" t="str">
        <f>'Ev Test'!D73</f>
        <v/>
      </c>
      <c r="D40" s="372" t="s">
        <v>46</v>
      </c>
      <c r="E40" s="876"/>
      <c r="F40" s="877"/>
      <c r="G40" s="878"/>
      <c r="H40" s="879"/>
      <c r="I40" s="503">
        <f>'Ev Test'!D23</f>
        <v>0</v>
      </c>
      <c r="J40" s="374" t="s">
        <v>103</v>
      </c>
      <c r="K40" s="871" t="s">
        <v>159</v>
      </c>
      <c r="L40" s="870" t="s">
        <v>679</v>
      </c>
      <c r="M40" s="870" t="e">
        <f t="shared" ca="1" si="0"/>
        <v>#N/A</v>
      </c>
      <c r="N40" s="686"/>
      <c r="O40" s="686"/>
      <c r="P40" s="686"/>
      <c r="Q40" s="686"/>
      <c r="R40" s="686"/>
      <c r="S40" s="409"/>
      <c r="T40" s="409"/>
      <c r="U40" s="409"/>
      <c r="V40" s="409"/>
      <c r="W40" s="409"/>
      <c r="X40" s="686"/>
      <c r="Y40" s="686"/>
      <c r="Z40" s="686"/>
      <c r="AA40" s="686"/>
      <c r="AB40" s="686"/>
      <c r="AC40" s="686"/>
      <c r="AD40" s="686"/>
      <c r="AE40" s="686"/>
      <c r="AF40" s="686"/>
      <c r="AG40" s="686"/>
      <c r="AH40" s="686"/>
      <c r="AI40" s="686"/>
      <c r="AJ40" s="367"/>
    </row>
    <row r="41" spans="1:36" ht="17.5" thickBot="1" x14ac:dyDescent="0.5">
      <c r="A41" s="165"/>
      <c r="B41" s="371" t="s">
        <v>168</v>
      </c>
      <c r="C41" s="503" t="str">
        <f>'Optional G1 Test'!D73</f>
        <v/>
      </c>
      <c r="D41" s="372" t="s">
        <v>46</v>
      </c>
      <c r="E41" s="876"/>
      <c r="F41" s="877"/>
      <c r="G41" s="878"/>
      <c r="H41" s="879"/>
      <c r="I41" s="503">
        <f>'Optional G1 Test'!D21</f>
        <v>0</v>
      </c>
      <c r="J41" s="374" t="s">
        <v>103</v>
      </c>
      <c r="K41" s="871" t="s">
        <v>661</v>
      </c>
      <c r="L41" s="870" t="s">
        <v>696</v>
      </c>
      <c r="M41" s="870" t="e">
        <f t="shared" ca="1" si="0"/>
        <v>#N/A</v>
      </c>
      <c r="N41" s="686"/>
      <c r="O41" s="686"/>
      <c r="P41" s="686"/>
      <c r="Q41" s="686"/>
      <c r="R41" s="686"/>
      <c r="S41" s="409"/>
      <c r="T41" s="409"/>
      <c r="U41" s="409"/>
      <c r="V41" s="409"/>
      <c r="W41" s="409"/>
      <c r="X41" s="686"/>
      <c r="Y41" s="686"/>
      <c r="Z41" s="686"/>
      <c r="AA41" s="686"/>
      <c r="AB41" s="686"/>
      <c r="AC41" s="686"/>
      <c r="AD41" s="686"/>
      <c r="AE41" s="686"/>
      <c r="AF41" s="686"/>
      <c r="AG41" s="686"/>
      <c r="AH41" s="686"/>
      <c r="AI41" s="686"/>
      <c r="AJ41" s="367"/>
    </row>
    <row r="42" spans="1:36" ht="17.5" thickBot="1" x14ac:dyDescent="0.5">
      <c r="A42" s="165"/>
      <c r="B42" s="371" t="s">
        <v>169</v>
      </c>
      <c r="C42" s="503" t="str">
        <f>'Optional I1 Test'!D77</f>
        <v/>
      </c>
      <c r="D42" s="372" t="s">
        <v>46</v>
      </c>
      <c r="E42" s="876"/>
      <c r="F42" s="880"/>
      <c r="G42" s="878"/>
      <c r="H42" s="879"/>
      <c r="I42" s="503">
        <f>'Optional I1 Test'!D25</f>
        <v>0</v>
      </c>
      <c r="J42" s="374" t="s">
        <v>575</v>
      </c>
      <c r="K42" s="871" t="s">
        <v>662</v>
      </c>
      <c r="L42" s="870" t="s">
        <v>697</v>
      </c>
      <c r="M42" s="870" t="e">
        <f t="shared" ca="1" si="0"/>
        <v>#N/A</v>
      </c>
      <c r="N42" s="686"/>
      <c r="O42" s="686"/>
      <c r="P42" s="686"/>
      <c r="Q42" s="686"/>
      <c r="R42" s="686"/>
      <c r="S42" s="409"/>
      <c r="T42" s="409"/>
      <c r="U42" s="409"/>
      <c r="V42" s="409"/>
      <c r="W42" s="409"/>
      <c r="X42" s="686"/>
      <c r="Y42" s="686"/>
      <c r="Z42" s="686"/>
      <c r="AA42" s="686"/>
      <c r="AB42" s="686"/>
      <c r="AC42" s="686"/>
      <c r="AD42" s="686"/>
      <c r="AE42" s="686"/>
      <c r="AF42" s="686"/>
      <c r="AG42" s="686"/>
      <c r="AH42" s="686"/>
      <c r="AI42" s="686"/>
      <c r="AJ42" s="367"/>
    </row>
    <row r="43" spans="1:36" ht="17.5" thickBot="1" x14ac:dyDescent="0.5">
      <c r="A43" s="165"/>
      <c r="B43" s="371" t="s">
        <v>112</v>
      </c>
      <c r="C43" s="503" t="e">
        <f ca="1">IF($M43="1st Test",'H1 Tests'!$D$78,IF($M43="2nd Test",'H1 Tests'!$D$147,IF($M43="3rd Test",'H1 Tests'!$D$213)))</f>
        <v>#N/A</v>
      </c>
      <c r="D43" s="372" t="s">
        <v>46</v>
      </c>
      <c r="E43" s="503" t="str">
        <f>'H1 Tests'!D82</f>
        <v/>
      </c>
      <c r="F43" s="372" t="s">
        <v>46</v>
      </c>
      <c r="G43" s="695" t="e">
        <f ca="1">IF(ABS((C43-E43)/C43)&lt;=0.06,"Yes","No")</f>
        <v>#N/A</v>
      </c>
      <c r="H43" s="696" t="e">
        <f ca="1">ABS((C43-E43)/C43)</f>
        <v>#N/A</v>
      </c>
      <c r="I43" s="503" t="e">
        <f ca="1">IF($M43="1st Test",'H1 Tests'!$D$27,IF($M43="2nd Test",'H1 Tests'!$D$96,IF($M43="3rd Test",'H1 Tests'!$D$162)))</f>
        <v>#N/A</v>
      </c>
      <c r="J43" s="374" t="s">
        <v>103</v>
      </c>
      <c r="K43" s="871" t="s">
        <v>668</v>
      </c>
      <c r="L43" s="870" t="s">
        <v>400</v>
      </c>
      <c r="M43" s="870" t="e">
        <f t="shared" ca="1" si="0"/>
        <v>#N/A</v>
      </c>
      <c r="N43" s="686"/>
      <c r="O43" s="686"/>
      <c r="P43" s="686"/>
      <c r="Q43" s="686"/>
      <c r="R43" s="686"/>
      <c r="S43" s="409"/>
      <c r="T43" s="409"/>
      <c r="U43" s="409"/>
      <c r="V43" s="409"/>
      <c r="W43" s="409"/>
      <c r="X43" s="686"/>
      <c r="Y43" s="686"/>
      <c r="Z43" s="686"/>
      <c r="AA43" s="686"/>
      <c r="AB43" s="686"/>
      <c r="AC43" s="686"/>
      <c r="AD43" s="686"/>
      <c r="AE43" s="686"/>
      <c r="AF43" s="686"/>
      <c r="AG43" s="686"/>
      <c r="AH43" s="686"/>
      <c r="AI43" s="686"/>
      <c r="AJ43" s="367"/>
    </row>
    <row r="44" spans="1:36" ht="17.5" thickBot="1" x14ac:dyDescent="0.5">
      <c r="A44" s="165"/>
      <c r="B44" s="371" t="s">
        <v>170</v>
      </c>
      <c r="C44" s="503" t="e">
        <f ca="1">IF($M44="1st Test",'H1 Tests'!$D$78,IF($M44="2nd Test",'H1 Tests'!$D$147,IF($M44="3rd Test",'H1 Tests'!$D$213)))</f>
        <v>#N/A</v>
      </c>
      <c r="D44" s="372" t="s">
        <v>46</v>
      </c>
      <c r="E44" s="876"/>
      <c r="F44" s="877"/>
      <c r="G44" s="878"/>
      <c r="H44" s="879"/>
      <c r="I44" s="503" t="e">
        <f ca="1">IF($M44="1st Test",'H1 Tests'!$D$27,IF($M44="2nd Test",'H1 Tests'!$D$96,IF($M44="3rd Test",'H1 Tests'!$D$162)))</f>
        <v>#N/A</v>
      </c>
      <c r="J44" s="374" t="s">
        <v>103</v>
      </c>
      <c r="K44" s="871" t="s">
        <v>668</v>
      </c>
      <c r="L44" s="870" t="s">
        <v>398</v>
      </c>
      <c r="M44" s="870" t="e">
        <f t="shared" ca="1" si="0"/>
        <v>#N/A</v>
      </c>
      <c r="N44" s="686"/>
      <c r="O44" s="686"/>
      <c r="P44" s="686"/>
      <c r="Q44" s="686"/>
      <c r="R44" s="686"/>
      <c r="S44" s="409"/>
      <c r="T44" s="409"/>
      <c r="U44" s="409"/>
      <c r="V44" s="409"/>
      <c r="W44" s="409"/>
      <c r="X44" s="686"/>
      <c r="Y44" s="686"/>
      <c r="Z44" s="686"/>
      <c r="AA44" s="686"/>
      <c r="AB44" s="686"/>
      <c r="AC44" s="686"/>
      <c r="AD44" s="686"/>
      <c r="AE44" s="686"/>
      <c r="AF44" s="686"/>
      <c r="AG44" s="686"/>
      <c r="AH44" s="686"/>
      <c r="AI44" s="686"/>
      <c r="AJ44" s="367"/>
    </row>
    <row r="45" spans="1:36" ht="17.5" thickBot="1" x14ac:dyDescent="0.5">
      <c r="A45" s="165"/>
      <c r="B45" s="371" t="s">
        <v>171</v>
      </c>
      <c r="C45" s="503" t="e">
        <f ca="1">IF($M45="1st Test",'H1 Tests'!$D$78,IF($M45="2nd Test",'H1 Tests'!$D$147,IF($M45="3rd Test",'H1 Tests'!$D$213)))</f>
        <v>#N/A</v>
      </c>
      <c r="D45" s="372" t="s">
        <v>46</v>
      </c>
      <c r="E45" s="503" t="str">
        <f>'H1 Tests'!D82</f>
        <v/>
      </c>
      <c r="F45" s="372" t="s">
        <v>46</v>
      </c>
      <c r="G45" s="695" t="e">
        <f ca="1">IF(ABS((C45-E45)/C45)&lt;=0.06,"Yes","No")</f>
        <v>#N/A</v>
      </c>
      <c r="H45" s="696" t="e">
        <f ca="1">ABS((C45-E45)/C45)</f>
        <v>#N/A</v>
      </c>
      <c r="I45" s="503" t="e">
        <f ca="1">IF($M45="1st Test",'H1 Tests'!$D$27,IF($M45="2nd Test",'H1 Tests'!$D$96,IF($M45="3rd Test",'H1 Tests'!$D$162)))</f>
        <v>#N/A</v>
      </c>
      <c r="J45" s="374" t="s">
        <v>103</v>
      </c>
      <c r="K45" s="871" t="s">
        <v>668</v>
      </c>
      <c r="L45" s="915" t="str">
        <f>IF('H1 Tests'!$D$11="Yes","H1-N","H1-2")</f>
        <v>H1-2</v>
      </c>
      <c r="M45" s="916" t="e">
        <f t="array" aca="1" ref="M45" ca="1">(INDEX(INDIRECT("'"&amp;K45&amp;"'!"&amp;"E5:E7"),MATCH(TRUE,ISNUMBER(SEARCH(L45,INDIRECT("'"&amp;K45&amp;"'!"&amp;"F5:F7"))),0)))</f>
        <v>#N/A</v>
      </c>
      <c r="N45" s="917" t="s">
        <v>730</v>
      </c>
      <c r="O45" s="686"/>
      <c r="P45" s="686"/>
      <c r="Q45" s="686"/>
      <c r="R45" s="686"/>
      <c r="S45" s="409"/>
      <c r="T45" s="409"/>
      <c r="U45" s="409"/>
      <c r="V45" s="409"/>
      <c r="W45" s="409"/>
      <c r="X45" s="686"/>
      <c r="Y45" s="686"/>
      <c r="Z45" s="686"/>
      <c r="AA45" s="686"/>
      <c r="AB45" s="686"/>
      <c r="AC45" s="686"/>
      <c r="AD45" s="686"/>
      <c r="AE45" s="686"/>
      <c r="AF45" s="686"/>
      <c r="AG45" s="686"/>
      <c r="AH45" s="686"/>
      <c r="AI45" s="686"/>
      <c r="AJ45" s="367"/>
    </row>
    <row r="46" spans="1:36" ht="17.5" thickBot="1" x14ac:dyDescent="0.5">
      <c r="A46" s="165"/>
      <c r="B46" s="378" t="s">
        <v>113</v>
      </c>
      <c r="C46" s="503" t="e">
        <f ca="1">IF($M46="1st Test",'H2 Tests'!$D$80,IF($M46="2nd Test",'H2 Tests'!$D$149))</f>
        <v>#N/A</v>
      </c>
      <c r="D46" s="372" t="s">
        <v>46</v>
      </c>
      <c r="E46" s="876"/>
      <c r="F46" s="880"/>
      <c r="G46" s="878"/>
      <c r="H46" s="879"/>
      <c r="I46" s="503" t="e">
        <f ca="1">IF($M46="1st Test",'H2 Tests'!$D$27,IF($M46="2nd Test",'H2 Tests'!$D$96))</f>
        <v>#N/A</v>
      </c>
      <c r="J46" s="374" t="s">
        <v>103</v>
      </c>
      <c r="K46" s="871" t="s">
        <v>669</v>
      </c>
      <c r="L46" s="870" t="s">
        <v>682</v>
      </c>
      <c r="M46" s="870" t="e">
        <f t="shared" ca="1" si="0"/>
        <v>#N/A</v>
      </c>
      <c r="O46" s="686"/>
      <c r="P46" s="686"/>
      <c r="Q46" s="686"/>
      <c r="R46" s="686"/>
      <c r="S46" s="409"/>
      <c r="T46" s="409"/>
      <c r="U46" s="409"/>
      <c r="V46" s="409"/>
      <c r="W46" s="409"/>
      <c r="X46" s="686"/>
      <c r="Y46" s="686"/>
      <c r="Z46" s="686"/>
      <c r="AA46" s="686"/>
      <c r="AB46" s="686"/>
      <c r="AC46" s="686"/>
      <c r="AD46" s="686"/>
      <c r="AE46" s="686"/>
      <c r="AF46" s="686"/>
      <c r="AG46" s="686"/>
      <c r="AH46" s="686"/>
      <c r="AI46" s="686"/>
      <c r="AJ46" s="367"/>
    </row>
    <row r="47" spans="1:36" ht="17.5" thickBot="1" x14ac:dyDescent="0.5">
      <c r="A47" s="165"/>
      <c r="B47" s="378" t="s">
        <v>172</v>
      </c>
      <c r="C47" s="503" t="e">
        <f ca="1">IF($M47="1st Test",'H2 Tests'!$D$80,IF($M47="2nd Test",'H2 Tests'!$D$149))</f>
        <v>#N/A</v>
      </c>
      <c r="D47" s="372" t="s">
        <v>46</v>
      </c>
      <c r="E47" s="876"/>
      <c r="F47" s="880"/>
      <c r="G47" s="878"/>
      <c r="H47" s="879"/>
      <c r="I47" s="503" t="e">
        <f ca="1">IF($M47="1st Test",'H2 Tests'!$D$27,IF($M47="2nd Test",'H2 Tests'!$D$96))</f>
        <v>#N/A</v>
      </c>
      <c r="J47" s="374" t="s">
        <v>103</v>
      </c>
      <c r="K47" s="871" t="s">
        <v>669</v>
      </c>
      <c r="L47" s="870" t="s">
        <v>685</v>
      </c>
      <c r="M47" s="916" t="e">
        <f t="array" aca="1" ref="M47" ca="1">(INDEX(INDIRECT("'"&amp;K47&amp;"'!"&amp;"E5:E7"),MATCH(TRUE,ISNUMBER(SEARCH(L47,INDIRECT("'"&amp;K47&amp;"'!"&amp;"F5:F7"))),0)))</f>
        <v>#N/A</v>
      </c>
      <c r="N47" s="917" t="s">
        <v>730</v>
      </c>
      <c r="O47" s="686"/>
      <c r="P47" s="686"/>
      <c r="Q47" s="686"/>
      <c r="R47" s="686"/>
      <c r="S47" s="409"/>
      <c r="T47" s="409"/>
      <c r="U47" s="409"/>
      <c r="V47" s="409"/>
      <c r="W47" s="409"/>
      <c r="X47" s="686"/>
      <c r="Y47" s="686"/>
      <c r="Z47" s="686"/>
      <c r="AA47" s="686"/>
      <c r="AB47" s="686"/>
      <c r="AC47" s="686"/>
      <c r="AD47" s="686"/>
      <c r="AE47" s="686"/>
      <c r="AF47" s="686"/>
      <c r="AG47" s="686"/>
      <c r="AH47" s="686"/>
      <c r="AI47" s="686"/>
      <c r="AJ47" s="367"/>
    </row>
    <row r="48" spans="1:36" ht="17.5" thickBot="1" x14ac:dyDescent="0.5">
      <c r="A48" s="165"/>
      <c r="B48" s="378" t="s">
        <v>173</v>
      </c>
      <c r="C48" s="503" t="e">
        <f ca="1">IF($M48="1st Test",'H2 Tests'!$D$80,IF($M48="2nd Test",'H2 Tests'!$D$149))</f>
        <v>#N/A</v>
      </c>
      <c r="D48" s="372" t="s">
        <v>46</v>
      </c>
      <c r="E48" s="876"/>
      <c r="F48" s="880"/>
      <c r="G48" s="878"/>
      <c r="H48" s="879"/>
      <c r="I48" s="503" t="e">
        <f ca="1">IF($M48="1st Test",'H2 Tests'!$D$27,IF($M48="2nd Test",'H2 Tests'!$D$96))</f>
        <v>#N/A</v>
      </c>
      <c r="J48" s="374" t="s">
        <v>103</v>
      </c>
      <c r="K48" s="871" t="s">
        <v>669</v>
      </c>
      <c r="L48" s="872" t="s">
        <v>683</v>
      </c>
      <c r="M48" s="916" t="e">
        <f t="array" aca="1" ref="M48" ca="1">(INDEX(INDIRECT("'"&amp;K48&amp;"'!"&amp;"E5:E7"),MATCH(TRUE,ISNUMBER(SEARCH(L48,INDIRECT("'"&amp;K48&amp;"'!"&amp;"F5:F7"))),0)))</f>
        <v>#N/A</v>
      </c>
      <c r="O48" s="686"/>
      <c r="P48" s="686"/>
      <c r="Q48" s="686"/>
      <c r="R48" s="686"/>
      <c r="S48" s="409"/>
      <c r="T48" s="409"/>
      <c r="U48" s="409"/>
      <c r="V48" s="409"/>
      <c r="W48" s="409"/>
      <c r="X48" s="686"/>
      <c r="Y48" s="686"/>
      <c r="Z48" s="686"/>
      <c r="AA48" s="686"/>
      <c r="AB48" s="686"/>
      <c r="AC48" s="686"/>
      <c r="AD48" s="686"/>
      <c r="AE48" s="686"/>
      <c r="AF48" s="686"/>
      <c r="AG48" s="686"/>
      <c r="AH48" s="686"/>
      <c r="AI48" s="686"/>
      <c r="AJ48" s="367"/>
    </row>
    <row r="49" spans="1:37" ht="17.5" thickBot="1" x14ac:dyDescent="0.5">
      <c r="A49" s="165"/>
      <c r="B49" s="378" t="s">
        <v>114</v>
      </c>
      <c r="C49" s="503" t="e">
        <f ca="1">IF($M49="1st Test",'H3 Tests'!$D$75,IF($M49="2nd Test",'H3 Tests'!$D$140))</f>
        <v>#N/A</v>
      </c>
      <c r="D49" s="372" t="s">
        <v>46</v>
      </c>
      <c r="E49" s="876"/>
      <c r="F49" s="877"/>
      <c r="G49" s="878"/>
      <c r="H49" s="879"/>
      <c r="I49" s="503" t="e">
        <f ca="1">IF($M49="1st Test",'H3 Tests'!$D$24,IF($M49="2nd Test",'H3 Tests'!$D$89))</f>
        <v>#N/A</v>
      </c>
      <c r="J49" s="374" t="s">
        <v>103</v>
      </c>
      <c r="K49" s="871" t="s">
        <v>670</v>
      </c>
      <c r="L49" s="870" t="s">
        <v>686</v>
      </c>
      <c r="M49" s="870" t="e">
        <f t="shared" ca="1" si="0"/>
        <v>#N/A</v>
      </c>
      <c r="N49" s="686"/>
      <c r="O49" s="686"/>
      <c r="P49" s="686"/>
      <c r="Q49" s="686"/>
      <c r="R49" s="686"/>
      <c r="S49" s="409"/>
      <c r="T49" s="409"/>
      <c r="U49" s="409"/>
      <c r="V49" s="409"/>
      <c r="W49" s="409"/>
      <c r="X49" s="686"/>
      <c r="Y49" s="686"/>
      <c r="Z49" s="686"/>
      <c r="AA49" s="686"/>
      <c r="AB49" s="686"/>
      <c r="AC49" s="686"/>
      <c r="AD49" s="686"/>
      <c r="AE49" s="686"/>
      <c r="AF49" s="686"/>
      <c r="AG49" s="686"/>
      <c r="AH49" s="686"/>
      <c r="AI49" s="686"/>
      <c r="AJ49" s="367"/>
    </row>
    <row r="50" spans="1:37" ht="17.5" thickBot="1" x14ac:dyDescent="0.5">
      <c r="A50" s="165"/>
      <c r="B50" s="378" t="s">
        <v>174</v>
      </c>
      <c r="C50" s="503" t="e">
        <f ca="1">IF($M50="1st Test",'H3 Tests'!$D$75,IF($M50="2nd Test",'H3 Tests'!$D$140))</f>
        <v>#N/A</v>
      </c>
      <c r="D50" s="372" t="s">
        <v>46</v>
      </c>
      <c r="E50" s="876"/>
      <c r="F50" s="877"/>
      <c r="G50" s="878"/>
      <c r="H50" s="879"/>
      <c r="I50" s="503" t="e">
        <f ca="1">IF($M50="1st Test",'H3 Tests'!$D$24,IF($M50="2nd Test",'H3 Tests'!$D$89))</f>
        <v>#N/A</v>
      </c>
      <c r="J50" s="374" t="s">
        <v>103</v>
      </c>
      <c r="K50" s="871" t="s">
        <v>670</v>
      </c>
      <c r="L50" s="870" t="s">
        <v>688</v>
      </c>
      <c r="M50" s="870" t="e">
        <f t="shared" ca="1" si="0"/>
        <v>#N/A</v>
      </c>
      <c r="N50" s="686"/>
      <c r="O50" s="686"/>
      <c r="P50" s="686"/>
      <c r="Q50" s="686"/>
      <c r="R50" s="686"/>
      <c r="S50" s="409"/>
      <c r="T50" s="409"/>
      <c r="U50" s="409"/>
      <c r="V50" s="409"/>
      <c r="W50" s="409"/>
      <c r="X50" s="686"/>
      <c r="Y50" s="686"/>
      <c r="Z50" s="686"/>
      <c r="AA50" s="686"/>
      <c r="AB50" s="686"/>
      <c r="AC50" s="686"/>
      <c r="AD50" s="686"/>
      <c r="AE50" s="686"/>
      <c r="AF50" s="686"/>
      <c r="AG50" s="686"/>
      <c r="AH50" s="686"/>
      <c r="AI50" s="686"/>
      <c r="AJ50" s="367"/>
    </row>
    <row r="51" spans="1:37" ht="17.5" thickBot="1" x14ac:dyDescent="0.5">
      <c r="A51" s="165"/>
      <c r="B51" s="378" t="s">
        <v>175</v>
      </c>
      <c r="C51" s="503" t="e">
        <f ca="1">IF($M51="1st Test",'H3 Tests'!$D$75,IF($M51="2nd Test",'H3 Tests'!$D$140))</f>
        <v>#N/A</v>
      </c>
      <c r="D51" s="372" t="s">
        <v>46</v>
      </c>
      <c r="E51" s="876"/>
      <c r="F51" s="877"/>
      <c r="G51" s="878"/>
      <c r="H51" s="879"/>
      <c r="I51" s="503" t="e">
        <f ca="1">IF($M51="1st Test",'H3 Tests'!$D$24,IF($M51="2nd Test",'H3 Tests'!$D$89))</f>
        <v>#N/A</v>
      </c>
      <c r="J51" s="374" t="s">
        <v>103</v>
      </c>
      <c r="K51" s="871" t="s">
        <v>670</v>
      </c>
      <c r="L51" s="870" t="s">
        <v>687</v>
      </c>
      <c r="M51" s="870" t="e">
        <f ca="1">(INDEX(INDIRECT("'"&amp;K51&amp;"'!"&amp;"E5:E7"),MATCH(L51,INDIRECT("'"&amp;K51&amp;"'!"&amp;"F5:F7"),0)))</f>
        <v>#N/A</v>
      </c>
      <c r="N51" s="686"/>
      <c r="O51" s="686"/>
      <c r="P51" s="686"/>
      <c r="Q51" s="686"/>
      <c r="R51" s="686"/>
      <c r="S51" s="409"/>
      <c r="T51" s="409"/>
      <c r="U51" s="409"/>
      <c r="V51" s="409"/>
      <c r="W51" s="409"/>
      <c r="X51" s="686"/>
      <c r="Y51" s="686"/>
      <c r="Z51" s="686"/>
      <c r="AA51" s="686"/>
      <c r="AB51" s="686"/>
      <c r="AC51" s="686"/>
      <c r="AD51" s="686"/>
      <c r="AE51" s="686"/>
      <c r="AF51" s="686"/>
      <c r="AG51" s="686"/>
      <c r="AH51" s="686"/>
      <c r="AI51" s="686"/>
      <c r="AJ51" s="367"/>
    </row>
    <row r="52" spans="1:37" ht="17.5" thickBot="1" x14ac:dyDescent="0.5">
      <c r="A52" s="165"/>
      <c r="B52" s="371" t="s">
        <v>742</v>
      </c>
      <c r="C52" s="503" t="str">
        <f>'Optional H4 Test'!D76</f>
        <v/>
      </c>
      <c r="D52" s="372" t="s">
        <v>46</v>
      </c>
      <c r="E52" s="876"/>
      <c r="F52" s="877"/>
      <c r="G52" s="878"/>
      <c r="H52" s="879"/>
      <c r="I52" s="503">
        <f>'Optional H4 Test'!D25</f>
        <v>0</v>
      </c>
      <c r="J52" s="374" t="s">
        <v>103</v>
      </c>
      <c r="K52" s="871" t="s">
        <v>743</v>
      </c>
      <c r="L52" s="870" t="s">
        <v>739</v>
      </c>
      <c r="M52" s="870" t="e">
        <f ca="1">(INDEX(INDIRECT("'"&amp;K52&amp;"'!"&amp;"E5:E7"),MATCH(L52,INDIRECT("'"&amp;K52&amp;"'!"&amp;"F5:F7"),0)))</f>
        <v>#N/A</v>
      </c>
      <c r="N52" s="686"/>
      <c r="O52" s="686"/>
      <c r="P52" s="686"/>
      <c r="Q52" s="686"/>
      <c r="R52" s="686"/>
      <c r="S52" s="409"/>
      <c r="T52" s="409"/>
      <c r="U52" s="409"/>
      <c r="V52" s="409"/>
      <c r="W52" s="409"/>
      <c r="X52" s="686"/>
      <c r="Y52" s="686"/>
      <c r="Z52" s="686"/>
      <c r="AA52" s="686"/>
      <c r="AB52" s="686"/>
      <c r="AC52" s="686"/>
      <c r="AD52" s="686"/>
      <c r="AE52" s="686"/>
      <c r="AF52" s="686"/>
      <c r="AG52" s="686"/>
      <c r="AH52" s="686"/>
      <c r="AI52" s="686"/>
      <c r="AJ52" s="367"/>
    </row>
    <row r="53" spans="1:37" ht="18.5" thickBot="1" x14ac:dyDescent="0.55000000000000004">
      <c r="A53" s="165"/>
      <c r="B53" s="371" t="s">
        <v>744</v>
      </c>
      <c r="C53" s="503" t="str">
        <f>'Optional H4 Test'!D76</f>
        <v/>
      </c>
      <c r="D53" s="372" t="s">
        <v>46</v>
      </c>
      <c r="E53" s="876"/>
      <c r="F53" s="877"/>
      <c r="G53" s="878"/>
      <c r="H53" s="879"/>
      <c r="I53" s="503">
        <f>'Optional H4 Test'!D25</f>
        <v>0</v>
      </c>
      <c r="J53" s="374" t="s">
        <v>103</v>
      </c>
      <c r="K53" s="871" t="s">
        <v>743</v>
      </c>
      <c r="L53" s="870" t="s">
        <v>745</v>
      </c>
      <c r="M53" s="870" t="e">
        <f ca="1">(INDEX(INDIRECT("'"&amp;K53&amp;"'!"&amp;"E5:E7"),MATCH(L53,INDIRECT("'"&amp;K53&amp;"'!"&amp;"F5:F7"),0)))</f>
        <v>#N/A</v>
      </c>
      <c r="N53" s="686"/>
      <c r="O53" s="686"/>
      <c r="P53" s="686"/>
      <c r="Q53" s="686"/>
      <c r="R53" s="686"/>
      <c r="S53" s="409"/>
      <c r="T53" s="409"/>
      <c r="U53" s="409"/>
      <c r="V53" s="409"/>
      <c r="W53" s="409"/>
      <c r="X53" s="686"/>
      <c r="Y53" s="686"/>
      <c r="Z53" s="686"/>
      <c r="AA53" s="686"/>
      <c r="AB53" s="686"/>
      <c r="AC53" s="686"/>
      <c r="AD53" s="686"/>
      <c r="AE53" s="686"/>
      <c r="AF53" s="686"/>
      <c r="AG53" s="686"/>
      <c r="AH53" s="686"/>
      <c r="AI53" s="686"/>
      <c r="AJ53" s="367"/>
    </row>
    <row r="54" spans="1:37" ht="17.5" thickBot="1" x14ac:dyDescent="0.5">
      <c r="A54" s="165"/>
      <c r="B54" s="378" t="s">
        <v>191</v>
      </c>
      <c r="C54" s="503" t="e">
        <f ca="1">IF($M54="1st Test",'Optional H1C Tests'!$D$54,IF($M54="2nd Test",'Optional H1C Tests'!$D$100))</f>
        <v>#N/A</v>
      </c>
      <c r="D54" s="372" t="s">
        <v>46</v>
      </c>
      <c r="E54" s="876"/>
      <c r="F54" s="880"/>
      <c r="G54" s="878"/>
      <c r="H54" s="879"/>
      <c r="I54" s="503" t="e">
        <f ca="1">IF($M54="1st Test",'Optional H1C Tests'!$D$24,IF($M54="2nd Test",'Optional H1C Tests'!$D$70))</f>
        <v>#N/A</v>
      </c>
      <c r="J54" s="374" t="s">
        <v>575</v>
      </c>
      <c r="K54" s="871" t="s">
        <v>666</v>
      </c>
      <c r="L54" s="870" t="s">
        <v>711</v>
      </c>
      <c r="M54" s="870" t="e">
        <f t="shared" ca="1" si="0"/>
        <v>#N/A</v>
      </c>
      <c r="N54" s="686"/>
      <c r="O54" s="686"/>
      <c r="P54" s="686"/>
      <c r="Q54" s="686"/>
      <c r="R54" s="686"/>
      <c r="S54" s="409"/>
      <c r="T54" s="409"/>
      <c r="U54" s="409"/>
      <c r="V54" s="409"/>
      <c r="W54" s="409"/>
      <c r="X54" s="686"/>
      <c r="Y54" s="686"/>
      <c r="Z54" s="686"/>
      <c r="AA54" s="686"/>
      <c r="AB54" s="686"/>
      <c r="AC54" s="686"/>
      <c r="AD54" s="686"/>
      <c r="AE54" s="686"/>
      <c r="AF54" s="686"/>
      <c r="AG54" s="686"/>
      <c r="AH54" s="686"/>
      <c r="AI54" s="686"/>
      <c r="AJ54" s="367"/>
    </row>
    <row r="55" spans="1:37" ht="17.5" thickBot="1" x14ac:dyDescent="0.5">
      <c r="A55" s="165"/>
      <c r="B55" s="378" t="s">
        <v>176</v>
      </c>
      <c r="C55" s="503" t="e">
        <f ca="1">IF($M55="1st Test",'Optional H1C Tests'!$D$54,IF($M55="2nd Test",'Optional H1C Tests'!$D$100))</f>
        <v>#N/A</v>
      </c>
      <c r="D55" s="372" t="s">
        <v>46</v>
      </c>
      <c r="E55" s="876"/>
      <c r="F55" s="880"/>
      <c r="G55" s="878"/>
      <c r="H55" s="879"/>
      <c r="I55" s="503" t="e">
        <f ca="1">IF($M55="1st Test",'Optional H1C Tests'!$D$24,IF($M55="2nd Test",'Optional H1C Tests'!$D$70))</f>
        <v>#N/A</v>
      </c>
      <c r="J55" s="374" t="s">
        <v>575</v>
      </c>
      <c r="K55" s="871" t="s">
        <v>666</v>
      </c>
      <c r="L55" s="870" t="s">
        <v>701</v>
      </c>
      <c r="M55" s="870" t="e">
        <f t="shared" ca="1" si="0"/>
        <v>#N/A</v>
      </c>
      <c r="N55" s="686"/>
      <c r="O55" s="686"/>
      <c r="P55" s="686"/>
      <c r="Q55" s="686"/>
      <c r="R55" s="686"/>
      <c r="S55" s="409"/>
      <c r="T55" s="409"/>
      <c r="U55" s="409"/>
      <c r="V55" s="409"/>
      <c r="W55" s="409"/>
      <c r="X55" s="686"/>
      <c r="Y55" s="686"/>
      <c r="Z55" s="686"/>
      <c r="AA55" s="686"/>
      <c r="AB55" s="686"/>
      <c r="AC55" s="686"/>
      <c r="AD55" s="686"/>
      <c r="AE55" s="686"/>
      <c r="AF55" s="686"/>
      <c r="AG55" s="686"/>
      <c r="AH55" s="686"/>
      <c r="AI55" s="686"/>
      <c r="AJ55" s="367"/>
    </row>
    <row r="56" spans="1:37" ht="17.5" thickBot="1" x14ac:dyDescent="0.5">
      <c r="A56" s="165"/>
      <c r="B56" s="378" t="s">
        <v>177</v>
      </c>
      <c r="C56" s="503" t="e">
        <f ca="1">IF($M56="1st Test",'Optional H1C Tests'!$D$54,IF($M56="2nd Test",'Optional H1C Tests'!$D$100))</f>
        <v>#N/A</v>
      </c>
      <c r="D56" s="372" t="s">
        <v>46</v>
      </c>
      <c r="E56" s="876"/>
      <c r="F56" s="880"/>
      <c r="G56" s="878"/>
      <c r="H56" s="879"/>
      <c r="I56" s="503" t="e">
        <f ca="1">IF($M56="1st Test",'Optional H1C Tests'!$D$24,IF($M56="2nd Test",'Optional H1C Tests'!$D$70))</f>
        <v>#N/A</v>
      </c>
      <c r="J56" s="374" t="s">
        <v>575</v>
      </c>
      <c r="K56" s="871" t="s">
        <v>666</v>
      </c>
      <c r="L56" s="870" t="s">
        <v>702</v>
      </c>
      <c r="M56" s="870" t="e">
        <f t="shared" ca="1" si="0"/>
        <v>#N/A</v>
      </c>
      <c r="N56" s="686"/>
      <c r="O56" s="686"/>
      <c r="P56" s="686"/>
      <c r="Q56" s="686"/>
      <c r="R56" s="686"/>
      <c r="S56" s="409"/>
      <c r="T56" s="409"/>
      <c r="U56" s="409"/>
      <c r="V56" s="409"/>
      <c r="W56" s="409"/>
      <c r="X56" s="686"/>
      <c r="Y56" s="686"/>
      <c r="Z56" s="686"/>
      <c r="AA56" s="686"/>
      <c r="AB56" s="686"/>
      <c r="AC56" s="686"/>
      <c r="AD56" s="686"/>
      <c r="AE56" s="686"/>
      <c r="AF56" s="686"/>
      <c r="AG56" s="686"/>
      <c r="AH56" s="686"/>
      <c r="AI56" s="686"/>
      <c r="AJ56" s="367"/>
    </row>
    <row r="57" spans="1:37" ht="17.5" thickBot="1" x14ac:dyDescent="0.5">
      <c r="A57" s="165"/>
      <c r="B57" s="378" t="s">
        <v>178</v>
      </c>
      <c r="C57" s="503" t="str">
        <f>'Optional H0C-1 Test'!D77</f>
        <v/>
      </c>
      <c r="D57" s="372" t="s">
        <v>46</v>
      </c>
      <c r="E57" s="876"/>
      <c r="F57" s="880"/>
      <c r="G57" s="878"/>
      <c r="H57" s="879"/>
      <c r="I57" s="503">
        <f>'Optional H0C-1 Test'!D26</f>
        <v>0</v>
      </c>
      <c r="J57" s="374" t="s">
        <v>575</v>
      </c>
      <c r="K57" s="871" t="s">
        <v>659</v>
      </c>
      <c r="L57" s="870" t="s">
        <v>703</v>
      </c>
      <c r="M57" s="870" t="e">
        <f t="shared" ca="1" si="0"/>
        <v>#N/A</v>
      </c>
      <c r="N57" s="686"/>
      <c r="O57" s="686"/>
      <c r="P57" s="686"/>
      <c r="Q57" s="686"/>
      <c r="R57" s="686"/>
      <c r="S57" s="409"/>
      <c r="T57" s="409"/>
      <c r="U57" s="409"/>
      <c r="V57" s="409"/>
      <c r="W57" s="409"/>
      <c r="X57" s="686"/>
      <c r="Y57" s="686"/>
      <c r="Z57" s="686"/>
      <c r="AA57" s="686"/>
      <c r="AB57" s="686"/>
      <c r="AC57" s="686"/>
      <c r="AD57" s="686"/>
      <c r="AE57" s="686"/>
      <c r="AF57" s="686"/>
      <c r="AG57" s="686"/>
      <c r="AH57" s="686"/>
      <c r="AI57" s="686"/>
      <c r="AJ57" s="367"/>
    </row>
    <row r="58" spans="1:37" ht="17.5" thickBot="1" x14ac:dyDescent="0.5">
      <c r="A58" s="165"/>
      <c r="B58" s="378" t="s">
        <v>179</v>
      </c>
      <c r="C58" s="503" t="str">
        <f>'H0-1 Test'!D74</f>
        <v/>
      </c>
      <c r="D58" s="372" t="s">
        <v>46</v>
      </c>
      <c r="E58" s="876"/>
      <c r="F58" s="877"/>
      <c r="G58" s="878"/>
      <c r="H58" s="879"/>
      <c r="I58" s="504">
        <f>'H0-1 Test'!D23</f>
        <v>0</v>
      </c>
      <c r="J58" s="374" t="s">
        <v>103</v>
      </c>
      <c r="K58" s="871" t="s">
        <v>655</v>
      </c>
      <c r="L58" s="870" t="s">
        <v>681</v>
      </c>
      <c r="M58" s="870" t="e">
        <f t="shared" ca="1" si="0"/>
        <v>#N/A</v>
      </c>
      <c r="N58" s="686"/>
      <c r="O58" s="686"/>
      <c r="P58" s="686"/>
      <c r="Q58" s="686"/>
      <c r="R58" s="686"/>
      <c r="S58" s="409"/>
      <c r="T58" s="409"/>
      <c r="U58" s="409"/>
      <c r="V58" s="409"/>
      <c r="W58" s="409"/>
      <c r="X58" s="686"/>
      <c r="Y58" s="686"/>
      <c r="Z58" s="686"/>
      <c r="AA58" s="686"/>
      <c r="AB58" s="686"/>
      <c r="AC58" s="686"/>
      <c r="AD58" s="686"/>
      <c r="AE58" s="686"/>
      <c r="AF58" s="686"/>
      <c r="AG58" s="686"/>
      <c r="AH58" s="686"/>
      <c r="AI58" s="686"/>
      <c r="AJ58" s="367"/>
    </row>
    <row r="59" spans="1:37" ht="17.5" thickBot="1" x14ac:dyDescent="0.5">
      <c r="A59" s="165"/>
      <c r="B59" s="379" t="s">
        <v>241</v>
      </c>
      <c r="C59" s="503" t="e">
        <f ca="1">IF($M59="1st Test",'H2 Tests'!$D$80,IF($M59="2nd Test",'H2 Tests'!$D$149))</f>
        <v>#N/A</v>
      </c>
      <c r="D59" s="372" t="s">
        <v>46</v>
      </c>
      <c r="E59" s="876"/>
      <c r="F59" s="880"/>
      <c r="G59" s="881"/>
      <c r="H59" s="881"/>
      <c r="I59" s="503" t="e">
        <f ca="1">IF($M59="1st Test",'H2 Tests'!$D$27,IF($M59="2nd Test",'H2 Tests'!$D$96))</f>
        <v>#N/A</v>
      </c>
      <c r="J59" s="374" t="s">
        <v>103</v>
      </c>
      <c r="K59" s="871" t="s">
        <v>669</v>
      </c>
      <c r="L59" s="870" t="s">
        <v>684</v>
      </c>
      <c r="M59" s="870" t="e">
        <f ca="1">(INDEX(INDIRECT("'"&amp;K59&amp;"'!"&amp;"E5:E7"),MATCH(L59,INDIRECT("'"&amp;K59&amp;"'!"&amp;"F5:F7"),0)))</f>
        <v>#N/A</v>
      </c>
      <c r="N59" s="686"/>
      <c r="O59" s="686"/>
      <c r="P59" s="686"/>
      <c r="Q59" s="686"/>
      <c r="R59" s="686"/>
      <c r="S59" s="686"/>
      <c r="T59" s="686"/>
      <c r="U59" s="686"/>
      <c r="V59" s="686"/>
      <c r="W59" s="686"/>
      <c r="X59" s="686"/>
      <c r="Y59" s="686"/>
      <c r="Z59" s="686"/>
      <c r="AA59" s="686"/>
      <c r="AB59" s="686"/>
      <c r="AC59" s="686"/>
      <c r="AD59" s="686"/>
      <c r="AE59" s="686"/>
      <c r="AF59" s="686"/>
      <c r="AG59" s="686"/>
      <c r="AH59" s="686"/>
      <c r="AI59" s="686"/>
      <c r="AJ59" s="367"/>
    </row>
    <row r="60" spans="1:37" x14ac:dyDescent="0.45">
      <c r="A60" s="165"/>
      <c r="B60" s="380" t="s">
        <v>320</v>
      </c>
      <c r="C60" s="503" t="e">
        <f ca="1">IF($M60="1st Test",'H1 Tests'!$D$78,IF($M60="2nd Test",'H1 Tests'!$D$147,IF($M60="3rd Test",'H1 Tests'!$D$213)))</f>
        <v>#N/A</v>
      </c>
      <c r="D60" s="372" t="s">
        <v>46</v>
      </c>
      <c r="E60" s="876"/>
      <c r="F60" s="877"/>
      <c r="G60" s="881"/>
      <c r="H60" s="881"/>
      <c r="I60" s="503" t="e">
        <f ca="1">IF($M60="1st Test",'H1 Tests'!$D$27,IF($M60="2nd Test",'H1 Tests'!$D$96,IF($M60="3rd Test",'H1 Tests'!$D$162)))</f>
        <v>#N/A</v>
      </c>
      <c r="J60" s="374" t="s">
        <v>103</v>
      </c>
      <c r="K60" s="871" t="s">
        <v>668</v>
      </c>
      <c r="L60" s="870" t="s">
        <v>399</v>
      </c>
      <c r="M60" s="870" t="e">
        <f t="shared" ca="1" si="0"/>
        <v>#N/A</v>
      </c>
      <c r="N60" s="686"/>
      <c r="O60" s="686"/>
      <c r="P60" s="686"/>
      <c r="Q60" s="686"/>
      <c r="R60" s="686"/>
      <c r="S60" s="686"/>
      <c r="T60" s="686"/>
      <c r="U60" s="686"/>
      <c r="V60" s="686"/>
      <c r="W60" s="686"/>
      <c r="X60" s="686"/>
      <c r="Y60" s="686"/>
      <c r="Z60" s="686"/>
      <c r="AA60" s="686"/>
      <c r="AB60" s="686"/>
      <c r="AC60" s="686"/>
      <c r="AD60" s="686"/>
      <c r="AE60" s="686"/>
      <c r="AF60" s="686"/>
      <c r="AG60" s="686"/>
      <c r="AH60" s="686"/>
      <c r="AI60" s="686"/>
      <c r="AJ60" s="367"/>
    </row>
    <row r="61" spans="1:37" ht="17.5" thickBot="1" x14ac:dyDescent="0.5">
      <c r="B61" s="381"/>
      <c r="C61" s="382"/>
      <c r="D61" s="382"/>
      <c r="E61" s="382"/>
      <c r="F61" s="382"/>
      <c r="G61" s="382"/>
      <c r="H61" s="382"/>
      <c r="I61" s="382"/>
      <c r="J61" s="383"/>
      <c r="K61" s="686"/>
      <c r="L61" s="686"/>
      <c r="M61" s="686"/>
      <c r="N61" s="686"/>
      <c r="O61" s="686"/>
      <c r="P61" s="686"/>
      <c r="Q61" s="686"/>
      <c r="R61" s="686"/>
      <c r="S61" s="686"/>
      <c r="T61" s="686"/>
      <c r="U61" s="686"/>
      <c r="V61" s="686"/>
      <c r="W61" s="686"/>
      <c r="X61" s="686"/>
      <c r="Y61" s="686"/>
      <c r="Z61" s="686"/>
      <c r="AA61" s="686"/>
      <c r="AB61" s="686"/>
      <c r="AC61" s="686"/>
      <c r="AD61" s="686"/>
      <c r="AE61" s="686"/>
      <c r="AF61" s="686"/>
      <c r="AG61" s="686"/>
      <c r="AH61" s="686"/>
      <c r="AI61" s="686"/>
      <c r="AJ61" s="367"/>
    </row>
    <row r="62" spans="1:37" ht="17.5" thickBot="1" x14ac:dyDescent="0.5">
      <c r="B62" s="375"/>
      <c r="C62" s="377"/>
      <c r="D62" s="377"/>
      <c r="E62" s="377"/>
      <c r="F62" s="377"/>
      <c r="G62" s="377"/>
      <c r="H62" s="377"/>
      <c r="I62" s="377"/>
      <c r="J62" s="377"/>
      <c r="K62" s="686"/>
      <c r="L62" s="686"/>
      <c r="M62" s="686"/>
      <c r="N62" s="686"/>
      <c r="O62" s="686"/>
      <c r="P62" s="686"/>
      <c r="Q62" s="686"/>
      <c r="R62" s="686"/>
      <c r="S62" s="686"/>
      <c r="T62" s="686"/>
      <c r="U62" s="686"/>
      <c r="V62" s="686"/>
      <c r="W62" s="686"/>
      <c r="X62" s="686"/>
      <c r="Y62" s="686"/>
      <c r="Z62" s="686"/>
      <c r="AA62" s="686"/>
      <c r="AB62" s="686"/>
      <c r="AC62" s="686"/>
      <c r="AD62" s="686"/>
      <c r="AE62" s="686"/>
      <c r="AF62" s="686"/>
      <c r="AG62" s="686"/>
      <c r="AH62" s="686"/>
      <c r="AI62" s="686"/>
      <c r="AJ62" s="367"/>
    </row>
    <row r="63" spans="1:37" ht="17.5" thickBot="1" x14ac:dyDescent="0.5">
      <c r="B63" s="1247" t="s">
        <v>222</v>
      </c>
      <c r="C63" s="1248"/>
      <c r="D63" s="1248"/>
      <c r="E63" s="1248"/>
      <c r="F63" s="1248"/>
      <c r="G63" s="1248"/>
      <c r="H63" s="1248"/>
      <c r="I63" s="1248"/>
      <c r="J63" s="1248"/>
      <c r="K63" s="1248"/>
      <c r="L63" s="1248"/>
      <c r="M63" s="1248"/>
      <c r="N63" s="1248"/>
      <c r="O63" s="1248"/>
      <c r="P63" s="1248"/>
      <c r="Q63" s="1248"/>
      <c r="R63" s="1248"/>
      <c r="S63" s="1248"/>
      <c r="T63" s="1248"/>
      <c r="U63" s="1249"/>
      <c r="V63" s="376"/>
      <c r="W63" s="376"/>
      <c r="X63" s="376"/>
      <c r="Y63" s="376"/>
      <c r="Z63" s="376"/>
      <c r="AA63" s="376"/>
      <c r="AB63" s="686"/>
      <c r="AC63" s="686"/>
      <c r="AD63" s="686"/>
      <c r="AE63" s="686"/>
      <c r="AF63" s="686"/>
      <c r="AG63" s="686"/>
      <c r="AH63" s="686"/>
      <c r="AI63" s="686"/>
      <c r="AJ63" s="367"/>
    </row>
    <row r="64" spans="1:37" x14ac:dyDescent="0.45">
      <c r="B64" s="384"/>
      <c r="C64" s="377"/>
      <c r="D64" s="377"/>
      <c r="E64" s="377"/>
      <c r="F64" s="377"/>
      <c r="G64" s="377"/>
      <c r="H64" s="377"/>
      <c r="I64" s="377"/>
      <c r="J64" s="377"/>
      <c r="K64" s="377"/>
      <c r="L64" s="377"/>
      <c r="M64" s="377"/>
      <c r="N64" s="377"/>
      <c r="O64" s="377"/>
      <c r="P64" s="377"/>
      <c r="Q64" s="377"/>
      <c r="R64" s="409"/>
      <c r="S64" s="409"/>
      <c r="T64" s="409"/>
      <c r="U64" s="685"/>
      <c r="V64" s="686"/>
      <c r="W64" s="376"/>
      <c r="X64" s="376"/>
      <c r="Y64" s="376"/>
      <c r="Z64" s="376"/>
      <c r="AA64" s="376"/>
      <c r="AB64" s="376"/>
      <c r="AC64" s="376"/>
      <c r="AD64" s="686"/>
      <c r="AE64" s="686"/>
      <c r="AF64" s="686"/>
      <c r="AG64" s="686"/>
      <c r="AH64" s="686"/>
      <c r="AI64" s="686"/>
      <c r="AJ64" s="367"/>
      <c r="AK64" s="686"/>
    </row>
    <row r="65" spans="2:37" x14ac:dyDescent="0.45">
      <c r="B65" s="678" t="s">
        <v>192</v>
      </c>
      <c r="C65" s="385"/>
      <c r="D65" s="385"/>
      <c r="E65" s="385"/>
      <c r="F65" s="385"/>
      <c r="G65" s="385"/>
      <c r="H65" s="385"/>
      <c r="I65" s="385"/>
      <c r="J65" s="385"/>
      <c r="K65" s="385"/>
      <c r="L65" s="385"/>
      <c r="M65" s="385"/>
      <c r="N65" s="385"/>
      <c r="O65" s="385"/>
      <c r="P65" s="385"/>
      <c r="Q65" s="385"/>
      <c r="R65" s="690"/>
      <c r="S65" s="690"/>
      <c r="T65" s="690"/>
      <c r="U65" s="694"/>
      <c r="V65" s="686"/>
      <c r="W65" s="376"/>
      <c r="X65" s="376"/>
      <c r="Y65" s="376"/>
      <c r="Z65" s="376"/>
      <c r="AA65" s="376"/>
      <c r="AB65" s="376"/>
      <c r="AC65" s="376"/>
      <c r="AD65" s="686"/>
      <c r="AE65" s="686"/>
      <c r="AF65" s="686"/>
      <c r="AG65" s="686"/>
      <c r="AH65" s="686"/>
      <c r="AI65" s="686"/>
      <c r="AJ65" s="367"/>
      <c r="AK65" s="686"/>
    </row>
    <row r="66" spans="2:37" x14ac:dyDescent="0.45">
      <c r="B66" s="384"/>
      <c r="C66" s="377"/>
      <c r="D66" s="377"/>
      <c r="E66" s="377"/>
      <c r="F66" s="377"/>
      <c r="G66" s="377"/>
      <c r="H66" s="377"/>
      <c r="I66" s="377"/>
      <c r="J66" s="377"/>
      <c r="K66" s="377"/>
      <c r="L66" s="377"/>
      <c r="M66" s="377"/>
      <c r="N66" s="377"/>
      <c r="O66" s="377"/>
      <c r="P66" s="377"/>
      <c r="Q66" s="377"/>
      <c r="R66" s="409"/>
      <c r="S66" s="409"/>
      <c r="T66" s="409"/>
      <c r="U66" s="685"/>
      <c r="V66" s="686"/>
      <c r="W66" s="376"/>
      <c r="X66" s="376"/>
      <c r="Y66" s="376"/>
      <c r="Z66" s="376"/>
      <c r="AA66" s="376"/>
      <c r="AB66" s="376"/>
      <c r="AC66" s="376"/>
      <c r="AD66" s="686"/>
      <c r="AE66" s="686"/>
      <c r="AF66" s="686"/>
      <c r="AG66" s="686"/>
      <c r="AH66" s="686"/>
      <c r="AI66" s="686"/>
      <c r="AJ66" s="367"/>
      <c r="AK66" s="686"/>
    </row>
    <row r="67" spans="2:37" x14ac:dyDescent="0.45">
      <c r="B67" s="386" t="s">
        <v>214</v>
      </c>
      <c r="C67" s="373" t="e">
        <f ca="1">1-(0.5*C68)</f>
        <v>#N/A</v>
      </c>
      <c r="D67" s="377"/>
      <c r="E67" s="377"/>
      <c r="F67" s="377"/>
      <c r="G67" s="377"/>
      <c r="H67" s="377"/>
      <c r="I67" s="377"/>
      <c r="J67" s="377"/>
      <c r="K67" s="377"/>
      <c r="L67" s="377"/>
      <c r="M67" s="377"/>
      <c r="N67" s="377"/>
      <c r="O67" s="377"/>
      <c r="P67" s="377"/>
      <c r="Q67" s="377"/>
      <c r="R67" s="409"/>
      <c r="S67" s="409"/>
      <c r="T67" s="409"/>
      <c r="U67" s="685"/>
      <c r="V67" s="686"/>
      <c r="W67" s="376"/>
      <c r="X67" s="376"/>
      <c r="Y67" s="376"/>
      <c r="Z67" s="376"/>
      <c r="AA67" s="376"/>
      <c r="AB67" s="376"/>
      <c r="AC67" s="376"/>
      <c r="AD67" s="686"/>
      <c r="AE67" s="686"/>
      <c r="AF67" s="686"/>
      <c r="AG67" s="686"/>
      <c r="AH67" s="686"/>
      <c r="AI67" s="686"/>
      <c r="AJ67" s="367"/>
      <c r="AK67" s="686"/>
    </row>
    <row r="68" spans="2:37" x14ac:dyDescent="0.45">
      <c r="B68" s="386" t="s">
        <v>321</v>
      </c>
      <c r="C68" s="387" t="e">
        <f ca="1">IF(IF(C33="",0.25,ROUND(MIN(0.25,((1-(($C$36/($I$36))/($C$33/($I$33))))/(1-$C$36/($C$33*'Optional D Tests'!$D$13)))),2))&lt;0,0,IF(C33="",0.25,ROUND(MIN(0.25,((1-(($C$36/($I$36))/($C$33/($I$33))))/(1-$C$36/($C$33*'Optional D Tests'!$D$13)))),2)))</f>
        <v>#N/A</v>
      </c>
      <c r="D68" s="377"/>
      <c r="E68" s="377"/>
      <c r="F68" s="377"/>
      <c r="G68" s="377"/>
      <c r="H68" s="377"/>
      <c r="I68" s="377"/>
      <c r="J68" s="377"/>
      <c r="K68" s="377"/>
      <c r="L68" s="377"/>
      <c r="M68" s="377"/>
      <c r="N68" s="377"/>
      <c r="O68" s="377"/>
      <c r="P68" s="377"/>
      <c r="Q68" s="377"/>
      <c r="R68" s="409"/>
      <c r="S68" s="409"/>
      <c r="T68" s="409"/>
      <c r="U68" s="685"/>
      <c r="V68" s="686"/>
      <c r="W68" s="376"/>
      <c r="X68" s="376"/>
      <c r="Y68" s="376"/>
      <c r="Z68" s="376"/>
      <c r="AA68" s="376"/>
      <c r="AB68" s="376"/>
      <c r="AC68" s="376"/>
      <c r="AD68" s="686"/>
      <c r="AE68" s="686"/>
      <c r="AF68" s="686"/>
      <c r="AG68" s="686"/>
      <c r="AH68" s="686"/>
      <c r="AI68" s="686"/>
      <c r="AJ68" s="367"/>
      <c r="AK68" s="686"/>
    </row>
    <row r="69" spans="2:37" x14ac:dyDescent="0.45">
      <c r="B69" s="386" t="s">
        <v>322</v>
      </c>
      <c r="C69" s="450" t="e">
        <f ca="1">$C$30/$I$30</f>
        <v>#N/A</v>
      </c>
      <c r="D69" s="377"/>
      <c r="E69" s="377"/>
      <c r="F69" s="377"/>
      <c r="G69" s="377"/>
      <c r="H69" s="377"/>
      <c r="I69" s="377"/>
      <c r="J69" s="377"/>
      <c r="K69" s="377"/>
      <c r="L69" s="377"/>
      <c r="M69" s="377"/>
      <c r="N69" s="377"/>
      <c r="O69" s="377"/>
      <c r="P69" s="377"/>
      <c r="Q69" s="377"/>
      <c r="R69" s="409"/>
      <c r="S69" s="409"/>
      <c r="T69" s="409"/>
      <c r="U69" s="685"/>
      <c r="V69" s="686"/>
      <c r="W69" s="376"/>
      <c r="X69" s="376"/>
      <c r="Y69" s="376"/>
      <c r="Z69" s="376"/>
      <c r="AA69" s="376"/>
      <c r="AB69" s="376"/>
      <c r="AC69" s="376"/>
      <c r="AD69" s="686"/>
      <c r="AE69" s="686"/>
      <c r="AF69" s="686"/>
      <c r="AG69" s="686"/>
      <c r="AH69" s="686"/>
      <c r="AI69" s="686"/>
      <c r="AJ69" s="367"/>
      <c r="AK69" s="686"/>
    </row>
    <row r="70" spans="2:37" ht="34.5" customHeight="1" x14ac:dyDescent="0.45">
      <c r="B70" s="384"/>
      <c r="C70" s="453" t="s">
        <v>443</v>
      </c>
      <c r="D70" s="1130" t="s">
        <v>462</v>
      </c>
      <c r="E70" s="1130"/>
      <c r="F70" s="377"/>
      <c r="G70" s="377"/>
      <c r="H70" s="377"/>
      <c r="I70" s="377"/>
      <c r="J70" s="377"/>
      <c r="K70" s="377"/>
      <c r="L70" s="377"/>
      <c r="M70" s="377"/>
      <c r="N70" s="377"/>
      <c r="O70" s="377"/>
      <c r="P70" s="377"/>
      <c r="Q70" s="377"/>
      <c r="R70" s="409"/>
      <c r="S70" s="409"/>
      <c r="T70" s="409"/>
      <c r="U70" s="685"/>
      <c r="V70" s="686"/>
      <c r="W70" s="376"/>
      <c r="X70" s="376"/>
      <c r="Y70" s="376"/>
      <c r="Z70" s="376"/>
      <c r="AA70" s="376"/>
      <c r="AB70" s="376"/>
      <c r="AC70" s="376"/>
      <c r="AD70" s="686"/>
      <c r="AE70" s="686"/>
      <c r="AF70" s="686"/>
      <c r="AG70" s="686"/>
      <c r="AH70" s="686"/>
      <c r="AI70" s="686"/>
      <c r="AJ70" s="367"/>
      <c r="AK70" s="686"/>
    </row>
    <row r="71" spans="2:37" ht="17.5" thickBot="1" x14ac:dyDescent="0.5">
      <c r="B71" s="388" t="s">
        <v>751</v>
      </c>
      <c r="C71" s="454" t="e">
        <f ca="1">C67*C69</f>
        <v>#N/A</v>
      </c>
      <c r="D71" s="1244" t="e">
        <f ca="1">MROUND(C71,0.025)</f>
        <v>#N/A</v>
      </c>
      <c r="E71" s="1244"/>
      <c r="F71" s="377"/>
      <c r="G71" s="377"/>
      <c r="H71" s="377"/>
      <c r="I71" s="377"/>
      <c r="J71" s="377"/>
      <c r="K71" s="377"/>
      <c r="L71" s="377"/>
      <c r="M71" s="377"/>
      <c r="N71" s="377"/>
      <c r="O71" s="377"/>
      <c r="P71" s="377"/>
      <c r="Q71" s="377"/>
      <c r="R71" s="409"/>
      <c r="S71" s="409"/>
      <c r="T71" s="409"/>
      <c r="U71" s="685"/>
      <c r="V71" s="686"/>
      <c r="W71" s="376"/>
      <c r="X71" s="376"/>
      <c r="Y71" s="376"/>
      <c r="Z71" s="376"/>
      <c r="AA71" s="376"/>
      <c r="AB71" s="376"/>
      <c r="AC71" s="376"/>
      <c r="AD71" s="686"/>
      <c r="AE71" s="686"/>
      <c r="AF71" s="686"/>
      <c r="AG71" s="686"/>
      <c r="AH71" s="686"/>
      <c r="AI71" s="686"/>
      <c r="AJ71" s="367"/>
      <c r="AK71" s="686"/>
    </row>
    <row r="72" spans="2:37" x14ac:dyDescent="0.45">
      <c r="B72" s="384"/>
      <c r="C72" s="377"/>
      <c r="D72" s="377"/>
      <c r="E72" s="377"/>
      <c r="F72" s="377"/>
      <c r="G72" s="377"/>
      <c r="H72" s="377"/>
      <c r="I72" s="377"/>
      <c r="J72" s="377"/>
      <c r="K72" s="377"/>
      <c r="L72" s="377"/>
      <c r="M72" s="377"/>
      <c r="N72" s="377"/>
      <c r="O72" s="377"/>
      <c r="P72" s="377"/>
      <c r="Q72" s="377"/>
      <c r="R72" s="409"/>
      <c r="S72" s="409"/>
      <c r="T72" s="409"/>
      <c r="U72" s="685"/>
      <c r="V72" s="686"/>
      <c r="W72" s="376"/>
      <c r="X72" s="376"/>
      <c r="Y72" s="376"/>
      <c r="Z72" s="376"/>
      <c r="AA72" s="376"/>
      <c r="AB72" s="376"/>
      <c r="AC72" s="376"/>
      <c r="AD72" s="686"/>
      <c r="AE72" s="686"/>
      <c r="AF72" s="686"/>
      <c r="AG72" s="686"/>
      <c r="AH72" s="686"/>
      <c r="AI72" s="686"/>
      <c r="AJ72" s="367"/>
      <c r="AK72" s="686"/>
    </row>
    <row r="73" spans="2:37" x14ac:dyDescent="0.45">
      <c r="B73" s="384"/>
      <c r="C73" s="377"/>
      <c r="D73" s="377"/>
      <c r="E73" s="377"/>
      <c r="F73" s="377"/>
      <c r="G73" s="377"/>
      <c r="H73" s="377"/>
      <c r="I73" s="377"/>
      <c r="J73" s="377"/>
      <c r="K73" s="377"/>
      <c r="L73" s="377"/>
      <c r="M73" s="377"/>
      <c r="N73" s="377"/>
      <c r="O73" s="377"/>
      <c r="P73" s="377"/>
      <c r="Q73" s="377"/>
      <c r="R73" s="409"/>
      <c r="S73" s="409"/>
      <c r="T73" s="409"/>
      <c r="U73" s="685"/>
      <c r="V73" s="686"/>
      <c r="W73" s="376"/>
      <c r="X73" s="376"/>
      <c r="Y73" s="376"/>
      <c r="Z73" s="376"/>
      <c r="AA73" s="376"/>
      <c r="AB73" s="376"/>
      <c r="AC73" s="376"/>
      <c r="AD73" s="686"/>
      <c r="AE73" s="686"/>
      <c r="AF73" s="686"/>
      <c r="AG73" s="686"/>
      <c r="AH73" s="686"/>
      <c r="AI73" s="686"/>
      <c r="AJ73" s="367"/>
      <c r="AK73" s="686"/>
    </row>
    <row r="74" spans="2:37" x14ac:dyDescent="0.45">
      <c r="B74" s="678" t="s">
        <v>193</v>
      </c>
      <c r="C74" s="385"/>
      <c r="D74" s="385"/>
      <c r="E74" s="385"/>
      <c r="F74" s="385"/>
      <c r="G74" s="385"/>
      <c r="H74" s="385"/>
      <c r="I74" s="385"/>
      <c r="J74" s="385"/>
      <c r="K74" s="385"/>
      <c r="L74" s="385"/>
      <c r="M74" s="385"/>
      <c r="N74" s="385"/>
      <c r="O74" s="385"/>
      <c r="P74" s="385"/>
      <c r="Q74" s="385"/>
      <c r="R74" s="690"/>
      <c r="S74" s="690"/>
      <c r="T74" s="690"/>
      <c r="U74" s="694"/>
      <c r="V74" s="686"/>
      <c r="W74" s="376"/>
      <c r="X74" s="376"/>
      <c r="Y74" s="376"/>
      <c r="Z74" s="376"/>
      <c r="AA74" s="376"/>
      <c r="AB74" s="376"/>
      <c r="AC74" s="376"/>
      <c r="AD74" s="686"/>
      <c r="AE74" s="686"/>
      <c r="AF74" s="686"/>
      <c r="AG74" s="686"/>
      <c r="AH74" s="686"/>
      <c r="AI74" s="686"/>
      <c r="AJ74" s="367"/>
      <c r="AK74" s="686"/>
    </row>
    <row r="75" spans="2:37" x14ac:dyDescent="0.45">
      <c r="B75" s="384"/>
      <c r="C75" s="375"/>
      <c r="D75" s="377"/>
      <c r="E75" s="377"/>
      <c r="F75" s="377"/>
      <c r="G75" s="377"/>
      <c r="H75" s="377"/>
      <c r="I75" s="377"/>
      <c r="J75" s="377"/>
      <c r="K75" s="377"/>
      <c r="L75" s="377"/>
      <c r="M75" s="377"/>
      <c r="N75" s="377"/>
      <c r="O75" s="377"/>
      <c r="P75" s="377"/>
      <c r="Q75" s="377"/>
      <c r="R75" s="409"/>
      <c r="S75" s="409"/>
      <c r="T75" s="409"/>
      <c r="U75" s="685"/>
      <c r="V75" s="686"/>
      <c r="W75" s="376"/>
      <c r="X75" s="376"/>
      <c r="Y75" s="376"/>
      <c r="Z75" s="376"/>
      <c r="AA75" s="376"/>
      <c r="AB75" s="376"/>
      <c r="AC75" s="376"/>
      <c r="AD75" s="686"/>
      <c r="AE75" s="686"/>
      <c r="AF75" s="686"/>
      <c r="AG75" s="686"/>
      <c r="AH75" s="686"/>
      <c r="AI75" s="686"/>
      <c r="AJ75" s="367"/>
      <c r="AK75" s="686"/>
    </row>
    <row r="76" spans="2:37" x14ac:dyDescent="0.45">
      <c r="B76" s="384" t="s">
        <v>321</v>
      </c>
      <c r="C76" s="387" t="e">
        <f ca="1">IF(C34="",0.25,ROUND(MIN(0.25,((1-((C37/(I37))/(C34/(I34))))/(1-C37/(C34*'Optional D Tests'!D13)))),2))</f>
        <v>#N/A</v>
      </c>
      <c r="D76" s="377"/>
      <c r="E76" s="377"/>
      <c r="F76" s="377"/>
      <c r="G76" s="377"/>
      <c r="H76" s="377"/>
      <c r="I76" s="377"/>
      <c r="J76" s="377"/>
      <c r="K76" s="377"/>
      <c r="L76" s="377"/>
      <c r="M76" s="377"/>
      <c r="N76" s="377"/>
      <c r="O76" s="377"/>
      <c r="P76" s="377"/>
      <c r="Q76" s="377"/>
      <c r="R76" s="409"/>
      <c r="S76" s="409"/>
      <c r="T76" s="409"/>
      <c r="U76" s="685"/>
      <c r="V76" s="686"/>
      <c r="W76" s="376"/>
      <c r="X76" s="376"/>
      <c r="Y76" s="376"/>
      <c r="Z76" s="376"/>
      <c r="AA76" s="376"/>
      <c r="AB76" s="376"/>
      <c r="AC76" s="376"/>
      <c r="AD76" s="686"/>
      <c r="AE76" s="686"/>
      <c r="AF76" s="686"/>
      <c r="AG76" s="686"/>
      <c r="AH76" s="686"/>
      <c r="AI76" s="686"/>
      <c r="AJ76" s="367"/>
      <c r="AK76" s="686"/>
    </row>
    <row r="77" spans="2:37" x14ac:dyDescent="0.45">
      <c r="B77" s="384"/>
      <c r="C77" s="377"/>
      <c r="D77" s="377"/>
      <c r="E77" s="377"/>
      <c r="F77" s="377"/>
      <c r="G77" s="377"/>
      <c r="H77" s="377"/>
      <c r="I77" s="377"/>
      <c r="J77" s="377"/>
      <c r="K77" s="377"/>
      <c r="L77" s="377"/>
      <c r="M77" s="377"/>
      <c r="N77" s="377"/>
      <c r="O77" s="377"/>
      <c r="P77" s="377"/>
      <c r="Q77" s="377"/>
      <c r="R77" s="409"/>
      <c r="S77" s="409"/>
      <c r="T77" s="409"/>
      <c r="U77" s="685"/>
      <c r="V77" s="686"/>
      <c r="W77" s="376"/>
      <c r="X77" s="376"/>
      <c r="Y77" s="376"/>
      <c r="Z77" s="376"/>
      <c r="AA77" s="376"/>
      <c r="AB77" s="376"/>
      <c r="AC77" s="376"/>
      <c r="AD77" s="686"/>
      <c r="AE77" s="686"/>
      <c r="AF77" s="686"/>
      <c r="AG77" s="686"/>
      <c r="AH77" s="686"/>
      <c r="AI77" s="686"/>
      <c r="AJ77" s="367"/>
      <c r="AK77" s="686"/>
    </row>
    <row r="78" spans="2:37" x14ac:dyDescent="0.45">
      <c r="B78" s="390" t="s">
        <v>122</v>
      </c>
      <c r="C78" s="391" t="s">
        <v>316</v>
      </c>
      <c r="D78" s="391" t="s">
        <v>104</v>
      </c>
      <c r="E78" s="391" t="s">
        <v>318</v>
      </c>
      <c r="F78" s="391" t="s">
        <v>208</v>
      </c>
      <c r="G78" s="391" t="s">
        <v>207</v>
      </c>
      <c r="H78" s="391" t="s">
        <v>205</v>
      </c>
      <c r="I78" s="391" t="s">
        <v>206</v>
      </c>
      <c r="J78" s="391" t="s">
        <v>102</v>
      </c>
      <c r="K78" s="391" t="s">
        <v>209</v>
      </c>
      <c r="L78" s="391" t="s">
        <v>210</v>
      </c>
      <c r="M78" s="391" t="s">
        <v>211</v>
      </c>
      <c r="N78" s="391" t="s">
        <v>107</v>
      </c>
      <c r="O78" s="391" t="s">
        <v>212</v>
      </c>
      <c r="P78" s="391" t="s">
        <v>213</v>
      </c>
      <c r="Q78" s="377"/>
      <c r="R78" s="409"/>
      <c r="S78" s="409"/>
      <c r="T78" s="409"/>
      <c r="U78" s="685"/>
      <c r="V78" s="686"/>
      <c r="W78" s="376"/>
      <c r="X78" s="376"/>
      <c r="Y78" s="376"/>
      <c r="Z78" s="376"/>
      <c r="AA78" s="376"/>
      <c r="AB78" s="376"/>
      <c r="AC78" s="376"/>
      <c r="AD78" s="686"/>
      <c r="AE78" s="686"/>
      <c r="AF78" s="686"/>
      <c r="AG78" s="686"/>
      <c r="AH78" s="686"/>
      <c r="AI78" s="686"/>
      <c r="AJ78" s="367"/>
      <c r="AK78" s="686"/>
    </row>
    <row r="79" spans="2:37" x14ac:dyDescent="0.45">
      <c r="B79" s="392">
        <f>Tables!A26</f>
        <v>1</v>
      </c>
      <c r="C79" s="393">
        <f>Tables!C26</f>
        <v>67</v>
      </c>
      <c r="D79" s="393">
        <f>Tables!D26</f>
        <v>0.214</v>
      </c>
      <c r="E79" s="394" t="e">
        <f ca="1">IF(D79="","",((C79-65)/(95-65))*($C$29/1.1))</f>
        <v>#N/A</v>
      </c>
      <c r="F79" s="373" t="e">
        <f ca="1">$C$31+((($C$28-$C$31)/(95-82))*(C79-82))</f>
        <v>#N/A</v>
      </c>
      <c r="G79" s="373" t="e">
        <f t="shared" ref="G79:G86" ca="1" si="1">$C$32+((($C$29-$C$32)/(95-82))*(C79-82))</f>
        <v>#N/A</v>
      </c>
      <c r="H79" s="395"/>
      <c r="I79" s="373" t="e">
        <f ca="1">F79+(((G79-F79)/('A Tests'!$D$134-'A Tests'!$D$64))*(H79-'A Tests'!$D$64))</f>
        <v>#N/A</v>
      </c>
      <c r="J79" s="373" t="e">
        <f ca="1">MIN(E79/I79,1)</f>
        <v>#N/A</v>
      </c>
      <c r="K79" s="373" t="e">
        <f ca="1">$I$31+((($I$28-$I$31)/(95-82))*(C79-82))</f>
        <v>#N/A</v>
      </c>
      <c r="L79" s="373" t="e">
        <f ca="1">$I$32+((($I$29-$I$32)/(95-82))*(C79-82))</f>
        <v>#N/A</v>
      </c>
      <c r="M79" s="373" t="e">
        <f ca="1">K79+(((L79-K79)/('A Tests'!$D$134-'A Tests'!$D$64))*(H79-'A Tests'!$D$64))</f>
        <v>#N/A</v>
      </c>
      <c r="N79" s="373" t="e">
        <f ca="1">1-$C$76*(1-J79)</f>
        <v>#N/A</v>
      </c>
      <c r="O79" s="373" t="e">
        <f ca="1">((J79*M79)/N79)*D79</f>
        <v>#N/A</v>
      </c>
      <c r="P79" s="373" t="e">
        <f ca="1">J79*I79*D79</f>
        <v>#N/A</v>
      </c>
      <c r="Q79" s="377"/>
      <c r="R79" s="409"/>
      <c r="S79" s="409"/>
      <c r="T79" s="409"/>
      <c r="U79" s="685"/>
      <c r="V79" s="686"/>
      <c r="W79" s="376"/>
      <c r="X79" s="376"/>
      <c r="Y79" s="376"/>
      <c r="Z79" s="376"/>
      <c r="AA79" s="376"/>
      <c r="AB79" s="376"/>
      <c r="AC79" s="376"/>
      <c r="AD79" s="686"/>
      <c r="AE79" s="686"/>
      <c r="AF79" s="686"/>
      <c r="AG79" s="686"/>
      <c r="AH79" s="686"/>
      <c r="AI79" s="686"/>
      <c r="AJ79" s="367"/>
      <c r="AK79" s="686"/>
    </row>
    <row r="80" spans="2:37" x14ac:dyDescent="0.45">
      <c r="B80" s="392">
        <f>Tables!A27</f>
        <v>2</v>
      </c>
      <c r="C80" s="393">
        <f>Tables!C27</f>
        <v>72</v>
      </c>
      <c r="D80" s="393">
        <f>Tables!D27</f>
        <v>0.23100000000000001</v>
      </c>
      <c r="E80" s="394" t="e">
        <f t="shared" ref="E80:E86" ca="1" si="2">IF(D80="","",((C80-65)/(95-65))*($C$29/1.1))</f>
        <v>#N/A</v>
      </c>
      <c r="F80" s="373" t="e">
        <f t="shared" ref="F80:F86" ca="1" si="3">$C$31+((($C$28-$C$31)/(95-82))*(C80-82))</f>
        <v>#N/A</v>
      </c>
      <c r="G80" s="373" t="e">
        <f t="shared" ca="1" si="1"/>
        <v>#N/A</v>
      </c>
      <c r="H80" s="395"/>
      <c r="I80" s="373" t="e">
        <f ca="1">F80+(((G80-F80)/('A Tests'!$D$134-'A Tests'!$D$64))*(H80-'A Tests'!$D$64))</f>
        <v>#N/A</v>
      </c>
      <c r="J80" s="373" t="e">
        <f t="shared" ref="J80:J86" ca="1" si="4">MIN(E80/I80,1)</f>
        <v>#N/A</v>
      </c>
      <c r="K80" s="373" t="e">
        <f t="shared" ref="K80:K86" ca="1" si="5">$I$31+((($I$28-$I$31)/(95-82))*(C80-82))</f>
        <v>#N/A</v>
      </c>
      <c r="L80" s="373" t="e">
        <f t="shared" ref="L80:L86" ca="1" si="6">$I$32+((($I$29-$I$32)/(95-82))*(C80-82))</f>
        <v>#N/A</v>
      </c>
      <c r="M80" s="373" t="e">
        <f ca="1">K80+(((L80-K80)/('A Tests'!$D$134-'A Tests'!$D$64))*(H80-'A Tests'!$D$64))</f>
        <v>#N/A</v>
      </c>
      <c r="N80" s="373" t="e">
        <f t="shared" ref="N80:N86" ca="1" si="7">1-$C$76*(1-J80)</f>
        <v>#N/A</v>
      </c>
      <c r="O80" s="373" t="e">
        <f t="shared" ref="O80:O86" ca="1" si="8">((J80*M80)/N80)*D80</f>
        <v>#N/A</v>
      </c>
      <c r="P80" s="373" t="e">
        <f t="shared" ref="P80:P86" ca="1" si="9">J80*I80*D80</f>
        <v>#N/A</v>
      </c>
      <c r="Q80" s="409"/>
      <c r="R80" s="409"/>
      <c r="S80" s="409"/>
      <c r="T80" s="409"/>
      <c r="U80" s="685"/>
      <c r="V80" s="686"/>
      <c r="W80" s="376"/>
      <c r="X80" s="376"/>
      <c r="Y80" s="376"/>
      <c r="Z80" s="376"/>
      <c r="AA80" s="376"/>
      <c r="AB80" s="376"/>
      <c r="AC80" s="376"/>
      <c r="AD80" s="686"/>
      <c r="AE80" s="686"/>
      <c r="AF80" s="686"/>
      <c r="AG80" s="686"/>
      <c r="AH80" s="686"/>
      <c r="AI80" s="686"/>
      <c r="AJ80" s="367"/>
      <c r="AK80" s="686"/>
    </row>
    <row r="81" spans="2:37" x14ac:dyDescent="0.45">
      <c r="B81" s="392">
        <f>Tables!A28</f>
        <v>3</v>
      </c>
      <c r="C81" s="393">
        <f>Tables!C28</f>
        <v>77</v>
      </c>
      <c r="D81" s="393">
        <f>Tables!D28</f>
        <v>0.216</v>
      </c>
      <c r="E81" s="394" t="e">
        <f t="shared" ca="1" si="2"/>
        <v>#N/A</v>
      </c>
      <c r="F81" s="373" t="e">
        <f t="shared" ca="1" si="3"/>
        <v>#N/A</v>
      </c>
      <c r="G81" s="373" t="e">
        <f ca="1">$C$32+((($C$29-$C$32)/(95-82))*(C81-82))</f>
        <v>#N/A</v>
      </c>
      <c r="H81" s="395"/>
      <c r="I81" s="373" t="e">
        <f ca="1">F81+(((G81-F81)/('A Tests'!$D$134-'A Tests'!$D$64))*(H81-'A Tests'!$D$64))</f>
        <v>#N/A</v>
      </c>
      <c r="J81" s="373" t="e">
        <f t="shared" ca="1" si="4"/>
        <v>#N/A</v>
      </c>
      <c r="K81" s="373" t="e">
        <f t="shared" ca="1" si="5"/>
        <v>#N/A</v>
      </c>
      <c r="L81" s="373" t="e">
        <f t="shared" ca="1" si="6"/>
        <v>#N/A</v>
      </c>
      <c r="M81" s="373" t="e">
        <f ca="1">K81+(((L81-K81)/('A Tests'!$D$134-'A Tests'!$D$64))*(H81-'A Tests'!$D$64))</f>
        <v>#N/A</v>
      </c>
      <c r="N81" s="373" t="e">
        <f t="shared" ca="1" si="7"/>
        <v>#N/A</v>
      </c>
      <c r="O81" s="373" t="e">
        <f t="shared" ca="1" si="8"/>
        <v>#N/A</v>
      </c>
      <c r="P81" s="373" t="e">
        <f t="shared" ca="1" si="9"/>
        <v>#N/A</v>
      </c>
      <c r="Q81" s="409"/>
      <c r="R81" s="409"/>
      <c r="S81" s="409"/>
      <c r="T81" s="409"/>
      <c r="U81" s="685"/>
      <c r="V81" s="686"/>
      <c r="W81" s="376"/>
      <c r="X81" s="376"/>
      <c r="Y81" s="376"/>
      <c r="Z81" s="376"/>
      <c r="AA81" s="376"/>
      <c r="AB81" s="376"/>
      <c r="AC81" s="376"/>
      <c r="AD81" s="686"/>
      <c r="AE81" s="686"/>
      <c r="AF81" s="686"/>
      <c r="AG81" s="686"/>
      <c r="AH81" s="686"/>
      <c r="AI81" s="686"/>
      <c r="AJ81" s="367"/>
      <c r="AK81" s="686"/>
    </row>
    <row r="82" spans="2:37" x14ac:dyDescent="0.45">
      <c r="B82" s="392">
        <f>Tables!A29</f>
        <v>4</v>
      </c>
      <c r="C82" s="393">
        <f>Tables!C29</f>
        <v>82</v>
      </c>
      <c r="D82" s="393">
        <f>Tables!D29</f>
        <v>0.161</v>
      </c>
      <c r="E82" s="394" t="e">
        <f t="shared" ca="1" si="2"/>
        <v>#N/A</v>
      </c>
      <c r="F82" s="373" t="e">
        <f t="shared" ca="1" si="3"/>
        <v>#N/A</v>
      </c>
      <c r="G82" s="373" t="e">
        <f t="shared" ca="1" si="1"/>
        <v>#N/A</v>
      </c>
      <c r="H82" s="395"/>
      <c r="I82" s="373" t="e">
        <f ca="1">F82+(((G82-F82)/('A Tests'!$D$134-'A Tests'!$D$64))*(H82-'A Tests'!$D$64))</f>
        <v>#N/A</v>
      </c>
      <c r="J82" s="373" t="e">
        <f t="shared" ca="1" si="4"/>
        <v>#N/A</v>
      </c>
      <c r="K82" s="373" t="e">
        <f t="shared" ca="1" si="5"/>
        <v>#N/A</v>
      </c>
      <c r="L82" s="373" t="e">
        <f t="shared" ca="1" si="6"/>
        <v>#N/A</v>
      </c>
      <c r="M82" s="373" t="e">
        <f ca="1">K82+(((L82-K82)/('A Tests'!$D$134-'A Tests'!$D$64))*(H82-'A Tests'!$D$64))</f>
        <v>#N/A</v>
      </c>
      <c r="N82" s="373" t="e">
        <f t="shared" ca="1" si="7"/>
        <v>#N/A</v>
      </c>
      <c r="O82" s="373" t="e">
        <f ca="1">((J82*M82)/N82)*D82</f>
        <v>#N/A</v>
      </c>
      <c r="P82" s="373" t="e">
        <f t="shared" ca="1" si="9"/>
        <v>#N/A</v>
      </c>
      <c r="Q82" s="409"/>
      <c r="R82" s="409"/>
      <c r="S82" s="409"/>
      <c r="T82" s="409"/>
      <c r="U82" s="685"/>
      <c r="V82" s="686"/>
      <c r="W82" s="376"/>
      <c r="X82" s="376"/>
      <c r="Y82" s="376"/>
      <c r="Z82" s="376"/>
      <c r="AA82" s="376"/>
      <c r="AB82" s="376"/>
      <c r="AC82" s="376"/>
      <c r="AD82" s="686"/>
      <c r="AE82" s="686"/>
      <c r="AF82" s="686"/>
      <c r="AG82" s="686"/>
      <c r="AH82" s="686"/>
      <c r="AI82" s="686"/>
      <c r="AJ82" s="367"/>
      <c r="AK82" s="686"/>
    </row>
    <row r="83" spans="2:37" x14ac:dyDescent="0.45">
      <c r="B83" s="392">
        <f>Tables!A30</f>
        <v>5</v>
      </c>
      <c r="C83" s="393">
        <f>Tables!C30</f>
        <v>87</v>
      </c>
      <c r="D83" s="393">
        <f>Tables!D30</f>
        <v>0.104</v>
      </c>
      <c r="E83" s="394" t="e">
        <f t="shared" ca="1" si="2"/>
        <v>#N/A</v>
      </c>
      <c r="F83" s="373" t="e">
        <f t="shared" ca="1" si="3"/>
        <v>#N/A</v>
      </c>
      <c r="G83" s="373" t="e">
        <f t="shared" ca="1" si="1"/>
        <v>#N/A</v>
      </c>
      <c r="H83" s="395"/>
      <c r="I83" s="373" t="e">
        <f ca="1">F83+(((G83-F83)/('A Tests'!$D$134-'A Tests'!$D$64))*(H83-'A Tests'!$D$64))</f>
        <v>#N/A</v>
      </c>
      <c r="J83" s="373" t="e">
        <f t="shared" ca="1" si="4"/>
        <v>#N/A</v>
      </c>
      <c r="K83" s="373" t="e">
        <f t="shared" ca="1" si="5"/>
        <v>#N/A</v>
      </c>
      <c r="L83" s="373" t="e">
        <f t="shared" ca="1" si="6"/>
        <v>#N/A</v>
      </c>
      <c r="M83" s="373" t="e">
        <f ca="1">K83+(((L83-K83)/('A Tests'!$D$134-'A Tests'!$D$64))*(H83-'A Tests'!$D$64))</f>
        <v>#N/A</v>
      </c>
      <c r="N83" s="373" t="e">
        <f t="shared" ca="1" si="7"/>
        <v>#N/A</v>
      </c>
      <c r="O83" s="373" t="e">
        <f t="shared" ca="1" si="8"/>
        <v>#N/A</v>
      </c>
      <c r="P83" s="373" t="e">
        <f t="shared" ca="1" si="9"/>
        <v>#N/A</v>
      </c>
      <c r="Q83" s="409"/>
      <c r="R83" s="409"/>
      <c r="S83" s="409"/>
      <c r="T83" s="409"/>
      <c r="U83" s="685"/>
      <c r="V83" s="686"/>
      <c r="W83" s="376"/>
      <c r="X83" s="376"/>
      <c r="Y83" s="376"/>
      <c r="Z83" s="376"/>
      <c r="AA83" s="376"/>
      <c r="AB83" s="376"/>
      <c r="AC83" s="376"/>
      <c r="AD83" s="686"/>
      <c r="AE83" s="686"/>
      <c r="AF83" s="686"/>
      <c r="AG83" s="686"/>
      <c r="AH83" s="686"/>
      <c r="AI83" s="686"/>
      <c r="AJ83" s="367"/>
      <c r="AK83" s="686"/>
    </row>
    <row r="84" spans="2:37" x14ac:dyDescent="0.45">
      <c r="B84" s="392">
        <f>Tables!A31</f>
        <v>6</v>
      </c>
      <c r="C84" s="393">
        <f>Tables!C31</f>
        <v>92</v>
      </c>
      <c r="D84" s="393">
        <f>Tables!D31</f>
        <v>5.1999999999999998E-2</v>
      </c>
      <c r="E84" s="394" t="e">
        <f t="shared" ca="1" si="2"/>
        <v>#N/A</v>
      </c>
      <c r="F84" s="373" t="e">
        <f t="shared" ca="1" si="3"/>
        <v>#N/A</v>
      </c>
      <c r="G84" s="373" t="e">
        <f t="shared" ca="1" si="1"/>
        <v>#N/A</v>
      </c>
      <c r="H84" s="395"/>
      <c r="I84" s="373" t="e">
        <f ca="1">F84+(((G84-F84)/('A Tests'!$D$134-'A Tests'!$D$64))*(H84-'A Tests'!$D$64))</f>
        <v>#N/A</v>
      </c>
      <c r="J84" s="373" t="e">
        <f t="shared" ca="1" si="4"/>
        <v>#N/A</v>
      </c>
      <c r="K84" s="373" t="e">
        <f t="shared" ca="1" si="5"/>
        <v>#N/A</v>
      </c>
      <c r="L84" s="373" t="e">
        <f t="shared" ca="1" si="6"/>
        <v>#N/A</v>
      </c>
      <c r="M84" s="373" t="e">
        <f ca="1">K84+(((L84-K84)/('A Tests'!$D$134-'A Tests'!$D$64))*(H84-'A Tests'!$D$64))</f>
        <v>#N/A</v>
      </c>
      <c r="N84" s="373" t="e">
        <f t="shared" ca="1" si="7"/>
        <v>#N/A</v>
      </c>
      <c r="O84" s="373" t="e">
        <f t="shared" ca="1" si="8"/>
        <v>#N/A</v>
      </c>
      <c r="P84" s="373" t="e">
        <f t="shared" ca="1" si="9"/>
        <v>#N/A</v>
      </c>
      <c r="Q84" s="409"/>
      <c r="R84" s="409"/>
      <c r="S84" s="409"/>
      <c r="T84" s="409"/>
      <c r="U84" s="685"/>
      <c r="V84" s="686"/>
      <c r="W84" s="376"/>
      <c r="X84" s="376"/>
      <c r="Y84" s="376"/>
      <c r="Z84" s="376"/>
      <c r="AA84" s="376"/>
      <c r="AB84" s="376"/>
      <c r="AC84" s="376"/>
      <c r="AD84" s="686"/>
      <c r="AE84" s="686"/>
      <c r="AF84" s="686"/>
      <c r="AG84" s="686"/>
      <c r="AH84" s="686"/>
      <c r="AI84" s="686"/>
      <c r="AJ84" s="367"/>
      <c r="AK84" s="686"/>
    </row>
    <row r="85" spans="2:37" x14ac:dyDescent="0.45">
      <c r="B85" s="392">
        <f>Tables!A32</f>
        <v>7</v>
      </c>
      <c r="C85" s="393">
        <f>Tables!C32</f>
        <v>97</v>
      </c>
      <c r="D85" s="393">
        <f>Tables!D32</f>
        <v>1.7999999999999999E-2</v>
      </c>
      <c r="E85" s="394" t="e">
        <f t="shared" ca="1" si="2"/>
        <v>#N/A</v>
      </c>
      <c r="F85" s="373" t="e">
        <f t="shared" ca="1" si="3"/>
        <v>#N/A</v>
      </c>
      <c r="G85" s="373" t="e">
        <f t="shared" ca="1" si="1"/>
        <v>#N/A</v>
      </c>
      <c r="H85" s="395"/>
      <c r="I85" s="373" t="e">
        <f ca="1">F85+(((G85-F85)/('A Tests'!$D$134-'A Tests'!$D$64))*(H85-'A Tests'!$D$64))</f>
        <v>#N/A</v>
      </c>
      <c r="J85" s="373" t="e">
        <f t="shared" ca="1" si="4"/>
        <v>#N/A</v>
      </c>
      <c r="K85" s="373" t="e">
        <f t="shared" ca="1" si="5"/>
        <v>#N/A</v>
      </c>
      <c r="L85" s="373" t="e">
        <f t="shared" ca="1" si="6"/>
        <v>#N/A</v>
      </c>
      <c r="M85" s="373" t="e">
        <f ca="1">K85+(((L85-K85)/('A Tests'!$D$134-'A Tests'!$D$64))*(H85-'A Tests'!$D$64))</f>
        <v>#N/A</v>
      </c>
      <c r="N85" s="373" t="e">
        <f t="shared" ca="1" si="7"/>
        <v>#N/A</v>
      </c>
      <c r="O85" s="373" t="e">
        <f t="shared" ca="1" si="8"/>
        <v>#N/A</v>
      </c>
      <c r="P85" s="373" t="e">
        <f t="shared" ca="1" si="9"/>
        <v>#N/A</v>
      </c>
      <c r="Q85" s="409"/>
      <c r="R85" s="409"/>
      <c r="S85" s="409"/>
      <c r="T85" s="409"/>
      <c r="U85" s="685"/>
      <c r="V85" s="686"/>
      <c r="W85" s="376"/>
      <c r="X85" s="376"/>
      <c r="Y85" s="376"/>
      <c r="Z85" s="376"/>
      <c r="AA85" s="376"/>
      <c r="AB85" s="376"/>
      <c r="AC85" s="376"/>
      <c r="AD85" s="686"/>
      <c r="AE85" s="686"/>
      <c r="AF85" s="686"/>
      <c r="AG85" s="686"/>
      <c r="AH85" s="686"/>
      <c r="AI85" s="686"/>
      <c r="AJ85" s="367"/>
      <c r="AK85" s="686"/>
    </row>
    <row r="86" spans="2:37" x14ac:dyDescent="0.45">
      <c r="B86" s="392">
        <f>Tables!A33</f>
        <v>8</v>
      </c>
      <c r="C86" s="393">
        <f>Tables!C33</f>
        <v>102</v>
      </c>
      <c r="D86" s="393">
        <f>Tables!D33</f>
        <v>4.0000000000000001E-3</v>
      </c>
      <c r="E86" s="394" t="e">
        <f t="shared" ca="1" si="2"/>
        <v>#N/A</v>
      </c>
      <c r="F86" s="373" t="e">
        <f t="shared" ca="1" si="3"/>
        <v>#N/A</v>
      </c>
      <c r="G86" s="373" t="e">
        <f t="shared" ca="1" si="1"/>
        <v>#N/A</v>
      </c>
      <c r="H86" s="395"/>
      <c r="I86" s="373" t="e">
        <f ca="1">F86+(((G86-F86)/('A Tests'!$D$134-'A Tests'!$D$64))*(H86-'A Tests'!$D$64))</f>
        <v>#N/A</v>
      </c>
      <c r="J86" s="373" t="e">
        <f t="shared" ca="1" si="4"/>
        <v>#N/A</v>
      </c>
      <c r="K86" s="373" t="e">
        <f t="shared" ca="1" si="5"/>
        <v>#N/A</v>
      </c>
      <c r="L86" s="373" t="e">
        <f t="shared" ca="1" si="6"/>
        <v>#N/A</v>
      </c>
      <c r="M86" s="373" t="e">
        <f ca="1">K86+(((L86-K86)/('A Tests'!$D$134-'A Tests'!$D$64))*(H86-'A Tests'!$D$64))</f>
        <v>#N/A</v>
      </c>
      <c r="N86" s="373" t="e">
        <f t="shared" ca="1" si="7"/>
        <v>#N/A</v>
      </c>
      <c r="O86" s="373" t="e">
        <f t="shared" ca="1" si="8"/>
        <v>#N/A</v>
      </c>
      <c r="P86" s="373" t="e">
        <f t="shared" ca="1" si="9"/>
        <v>#N/A</v>
      </c>
      <c r="Q86" s="409"/>
      <c r="R86" s="409"/>
      <c r="S86" s="409"/>
      <c r="T86" s="409"/>
      <c r="U86" s="685"/>
      <c r="V86" s="686"/>
      <c r="W86" s="376"/>
      <c r="X86" s="376"/>
      <c r="Y86" s="376"/>
      <c r="Z86" s="376"/>
      <c r="AA86" s="376"/>
      <c r="AB86" s="376"/>
      <c r="AC86" s="376"/>
      <c r="AD86" s="686"/>
      <c r="AE86" s="686"/>
      <c r="AF86" s="686"/>
      <c r="AG86" s="686"/>
      <c r="AH86" s="686"/>
      <c r="AI86" s="686"/>
      <c r="AJ86" s="367"/>
      <c r="AK86" s="686"/>
    </row>
    <row r="87" spans="2:37" x14ac:dyDescent="0.45">
      <c r="B87" s="691"/>
      <c r="C87" s="409"/>
      <c r="D87" s="409"/>
      <c r="E87" s="409"/>
      <c r="F87" s="409"/>
      <c r="G87" s="409"/>
      <c r="H87" s="409"/>
      <c r="I87" s="409"/>
      <c r="J87" s="409"/>
      <c r="K87" s="409"/>
      <c r="L87" s="409"/>
      <c r="M87" s="409"/>
      <c r="N87" s="409"/>
      <c r="O87" s="409"/>
      <c r="P87" s="409"/>
      <c r="Q87" s="409"/>
      <c r="R87" s="409"/>
      <c r="S87" s="409"/>
      <c r="T87" s="409"/>
      <c r="U87" s="685"/>
      <c r="V87" s="686"/>
      <c r="W87" s="376"/>
      <c r="X87" s="376"/>
      <c r="Y87" s="376"/>
      <c r="Z87" s="376"/>
      <c r="AA87" s="376"/>
      <c r="AB87" s="376"/>
      <c r="AC87" s="376"/>
      <c r="AD87" s="686"/>
      <c r="AE87" s="686"/>
      <c r="AF87" s="686"/>
      <c r="AG87" s="686"/>
      <c r="AH87" s="686"/>
      <c r="AI87" s="686"/>
      <c r="AJ87" s="367"/>
      <c r="AK87" s="686"/>
    </row>
    <row r="88" spans="2:37" x14ac:dyDescent="0.45">
      <c r="B88" s="386" t="s">
        <v>215</v>
      </c>
      <c r="C88" s="394" t="e">
        <f ca="1">SUM(P79:P86)</f>
        <v>#N/A</v>
      </c>
      <c r="D88" s="409"/>
      <c r="E88" s="409"/>
      <c r="F88" s="409"/>
      <c r="G88" s="409"/>
      <c r="H88" s="409"/>
      <c r="I88" s="409"/>
      <c r="J88" s="409"/>
      <c r="K88" s="409"/>
      <c r="L88" s="409"/>
      <c r="M88" s="409"/>
      <c r="N88" s="409"/>
      <c r="O88" s="409"/>
      <c r="P88" s="409"/>
      <c r="Q88" s="409"/>
      <c r="R88" s="409"/>
      <c r="S88" s="409"/>
      <c r="T88" s="409"/>
      <c r="U88" s="685"/>
      <c r="V88" s="686"/>
      <c r="W88" s="376"/>
      <c r="X88" s="376"/>
      <c r="Y88" s="376"/>
      <c r="Z88" s="376"/>
      <c r="AA88" s="376"/>
      <c r="AB88" s="376"/>
      <c r="AC88" s="376"/>
      <c r="AD88" s="686"/>
      <c r="AE88" s="686"/>
      <c r="AF88" s="686"/>
      <c r="AG88" s="686"/>
      <c r="AH88" s="686"/>
      <c r="AI88" s="686"/>
      <c r="AJ88" s="367"/>
      <c r="AK88" s="686"/>
    </row>
    <row r="89" spans="2:37" ht="17.5" thickBot="1" x14ac:dyDescent="0.5">
      <c r="B89" s="386" t="s">
        <v>216</v>
      </c>
      <c r="C89" s="394" t="e">
        <f ca="1">SUM(O79:O86)</f>
        <v>#N/A</v>
      </c>
      <c r="D89" s="409"/>
      <c r="E89" s="409"/>
      <c r="F89" s="409"/>
      <c r="G89" s="409"/>
      <c r="H89" s="409"/>
      <c r="I89" s="409"/>
      <c r="J89" s="409"/>
      <c r="K89" s="409"/>
      <c r="L89" s="409"/>
      <c r="M89" s="409"/>
      <c r="N89" s="409"/>
      <c r="O89" s="409"/>
      <c r="P89" s="409"/>
      <c r="Q89" s="409"/>
      <c r="R89" s="409"/>
      <c r="S89" s="409"/>
      <c r="T89" s="409"/>
      <c r="U89" s="685"/>
      <c r="V89" s="686"/>
      <c r="W89" s="366"/>
      <c r="X89" s="366"/>
      <c r="Y89" s="366"/>
      <c r="Z89" s="366"/>
      <c r="AA89" s="366"/>
      <c r="AB89" s="366"/>
      <c r="AC89" s="366"/>
      <c r="AD89" s="686"/>
      <c r="AE89" s="686"/>
      <c r="AF89" s="686"/>
      <c r="AG89" s="686"/>
      <c r="AH89" s="686"/>
      <c r="AI89" s="686"/>
      <c r="AJ89" s="367"/>
      <c r="AK89" s="686"/>
    </row>
    <row r="90" spans="2:37" ht="37.5" customHeight="1" thickBot="1" x14ac:dyDescent="0.5">
      <c r="B90" s="384"/>
      <c r="C90" s="453" t="s">
        <v>443</v>
      </c>
      <c r="D90" s="1130" t="s">
        <v>462</v>
      </c>
      <c r="E90" s="1130"/>
      <c r="F90" s="409"/>
      <c r="G90" s="409"/>
      <c r="H90" s="409"/>
      <c r="I90" s="409"/>
      <c r="J90" s="409"/>
      <c r="K90" s="409"/>
      <c r="L90" s="409"/>
      <c r="M90" s="409"/>
      <c r="N90" s="409"/>
      <c r="O90" s="409"/>
      <c r="P90" s="409"/>
      <c r="Q90" s="409"/>
      <c r="R90" s="409"/>
      <c r="S90" s="409"/>
      <c r="T90" s="409"/>
      <c r="U90" s="685"/>
      <c r="V90" s="686"/>
      <c r="W90" s="1270" t="s">
        <v>240</v>
      </c>
      <c r="X90" s="1271"/>
      <c r="Y90" s="1271"/>
      <c r="Z90" s="1271"/>
      <c r="AA90" s="1271"/>
      <c r="AB90" s="1271"/>
      <c r="AC90" s="1272"/>
      <c r="AD90" s="686"/>
      <c r="AE90" s="686"/>
      <c r="AF90" s="686"/>
      <c r="AG90" s="686"/>
      <c r="AH90" s="686"/>
      <c r="AI90" s="686"/>
      <c r="AJ90" s="367"/>
      <c r="AK90" s="686"/>
    </row>
    <row r="91" spans="2:37" ht="17.5" thickBot="1" x14ac:dyDescent="0.5">
      <c r="B91" s="388" t="s">
        <v>751</v>
      </c>
      <c r="C91" s="389" t="e">
        <f ca="1">C88/C89</f>
        <v>#N/A</v>
      </c>
      <c r="D91" s="1244" t="e">
        <f ca="1">MROUND(C91,0.025)</f>
        <v>#N/A</v>
      </c>
      <c r="E91" s="1244"/>
      <c r="F91" s="409"/>
      <c r="G91" s="409"/>
      <c r="H91" s="409"/>
      <c r="I91" s="409"/>
      <c r="J91" s="409"/>
      <c r="K91" s="409"/>
      <c r="L91" s="409"/>
      <c r="M91" s="409"/>
      <c r="N91" s="409"/>
      <c r="O91" s="409"/>
      <c r="P91" s="409"/>
      <c r="Q91" s="409"/>
      <c r="R91" s="409"/>
      <c r="S91" s="409"/>
      <c r="T91" s="409"/>
      <c r="U91" s="685"/>
      <c r="V91" s="686"/>
      <c r="W91" s="396"/>
      <c r="X91" s="397"/>
      <c r="Y91" s="397"/>
      <c r="Z91" s="397"/>
      <c r="AA91" s="397"/>
      <c r="AB91" s="397"/>
      <c r="AC91" s="398"/>
      <c r="AD91" s="686"/>
      <c r="AE91" s="686"/>
      <c r="AF91" s="686"/>
      <c r="AG91" s="686"/>
      <c r="AH91" s="686"/>
      <c r="AI91" s="686"/>
      <c r="AJ91" s="367"/>
      <c r="AK91" s="686"/>
    </row>
    <row r="92" spans="2:37" x14ac:dyDescent="0.45">
      <c r="B92" s="691"/>
      <c r="C92" s="409"/>
      <c r="D92" s="409"/>
      <c r="E92" s="409"/>
      <c r="F92" s="409"/>
      <c r="G92" s="409"/>
      <c r="H92" s="409"/>
      <c r="I92" s="409"/>
      <c r="J92" s="409"/>
      <c r="K92" s="409"/>
      <c r="L92" s="409"/>
      <c r="M92" s="409"/>
      <c r="N92" s="409"/>
      <c r="O92" s="409"/>
      <c r="P92" s="409"/>
      <c r="Q92" s="409"/>
      <c r="R92" s="409"/>
      <c r="S92" s="409"/>
      <c r="T92" s="409"/>
      <c r="U92" s="685"/>
      <c r="V92" s="686"/>
      <c r="W92" s="399"/>
      <c r="X92" s="400"/>
      <c r="Y92" s="400"/>
      <c r="Z92" s="400"/>
      <c r="AA92" s="400"/>
      <c r="AB92" s="400"/>
      <c r="AC92" s="403"/>
      <c r="AD92" s="686"/>
      <c r="AE92" s="686"/>
      <c r="AF92" s="686"/>
      <c r="AG92" s="686"/>
      <c r="AH92" s="686"/>
      <c r="AI92" s="686"/>
      <c r="AJ92" s="367"/>
      <c r="AK92" s="686"/>
    </row>
    <row r="93" spans="2:37" x14ac:dyDescent="0.45">
      <c r="B93" s="678" t="s">
        <v>217</v>
      </c>
      <c r="C93" s="385"/>
      <c r="D93" s="385"/>
      <c r="E93" s="385"/>
      <c r="F93" s="385"/>
      <c r="G93" s="385"/>
      <c r="H93" s="385"/>
      <c r="I93" s="385"/>
      <c r="J93" s="385"/>
      <c r="K93" s="385"/>
      <c r="L93" s="385"/>
      <c r="M93" s="385"/>
      <c r="N93" s="385"/>
      <c r="O93" s="385"/>
      <c r="P93" s="385"/>
      <c r="Q93" s="690"/>
      <c r="R93" s="690"/>
      <c r="S93" s="690"/>
      <c r="T93" s="690"/>
      <c r="U93" s="694"/>
      <c r="V93" s="686"/>
      <c r="W93" s="399"/>
      <c r="X93" s="400"/>
      <c r="Y93" s="400"/>
      <c r="Z93" s="400"/>
      <c r="AA93" s="400"/>
      <c r="AB93" s="400"/>
      <c r="AC93" s="403"/>
      <c r="AD93" s="686"/>
      <c r="AE93" s="686"/>
      <c r="AF93" s="686"/>
      <c r="AG93" s="686"/>
      <c r="AH93" s="686"/>
      <c r="AI93" s="686"/>
      <c r="AJ93" s="367"/>
      <c r="AK93" s="686"/>
    </row>
    <row r="94" spans="2:37" x14ac:dyDescent="0.45">
      <c r="B94" s="384"/>
      <c r="C94" s="375"/>
      <c r="D94" s="377"/>
      <c r="E94" s="377"/>
      <c r="F94" s="377"/>
      <c r="G94" s="377"/>
      <c r="H94" s="377"/>
      <c r="I94" s="377"/>
      <c r="J94" s="377"/>
      <c r="K94" s="377"/>
      <c r="L94" s="377"/>
      <c r="M94" s="377"/>
      <c r="N94" s="377"/>
      <c r="O94" s="377"/>
      <c r="P94" s="377"/>
      <c r="Q94" s="409"/>
      <c r="R94" s="409"/>
      <c r="S94" s="409"/>
      <c r="T94" s="409"/>
      <c r="U94" s="685"/>
      <c r="V94" s="686"/>
      <c r="W94" s="399"/>
      <c r="X94" s="400"/>
      <c r="Y94" s="400"/>
      <c r="Z94" s="400"/>
      <c r="AA94" s="400"/>
      <c r="AB94" s="400"/>
      <c r="AC94" s="403"/>
      <c r="AD94" s="686"/>
      <c r="AE94" s="686"/>
      <c r="AF94" s="686"/>
      <c r="AG94" s="686"/>
      <c r="AH94" s="686"/>
      <c r="AI94" s="686"/>
      <c r="AJ94" s="367"/>
      <c r="AK94" s="686"/>
    </row>
    <row r="95" spans="2:37" ht="51" x14ac:dyDescent="0.45">
      <c r="B95" s="386" t="s">
        <v>321</v>
      </c>
      <c r="C95" s="404" t="e">
        <f ca="1">IF(C34="", 0.25,ROUND(MIN(0.25,((1-((C37/(I37))/(C34/(I34))))/(1-C37/(C34*'Optional D Tests'!D13)))),2))</f>
        <v>#N/A</v>
      </c>
      <c r="D95" s="377"/>
      <c r="E95" s="377"/>
      <c r="F95" s="405" t="s">
        <v>435</v>
      </c>
      <c r="G95" s="406"/>
      <c r="H95" s="376"/>
      <c r="I95" s="376"/>
      <c r="J95" s="377"/>
      <c r="K95" s="377"/>
      <c r="L95" s="377"/>
      <c r="M95" s="377"/>
      <c r="N95" s="377"/>
      <c r="O95" s="377"/>
      <c r="P95" s="377"/>
      <c r="Q95" s="409"/>
      <c r="R95" s="409"/>
      <c r="S95" s="409"/>
      <c r="T95" s="409"/>
      <c r="U95" s="685"/>
      <c r="V95" s="686"/>
      <c r="W95" s="399"/>
      <c r="X95" s="400"/>
      <c r="Y95" s="400"/>
      <c r="Z95" s="400"/>
      <c r="AA95" s="400"/>
      <c r="AB95" s="400"/>
      <c r="AC95" s="403"/>
      <c r="AD95" s="686"/>
      <c r="AE95" s="686"/>
      <c r="AF95" s="686"/>
      <c r="AG95" s="686"/>
      <c r="AH95" s="686"/>
      <c r="AI95" s="686"/>
      <c r="AJ95" s="367"/>
      <c r="AK95" s="686"/>
    </row>
    <row r="96" spans="2:37" ht="34" x14ac:dyDescent="0.45">
      <c r="B96" s="386" t="s">
        <v>381</v>
      </c>
      <c r="C96" s="404" t="e">
        <f ca="1">IF(C35="", C95,ROUND(MIN(C95,((1-((C38/(I38))/(C35/(I35))))/(1-C38/(C35*'Optional D Tests'!D13)))),2))</f>
        <v>#N/A</v>
      </c>
      <c r="D96" s="377"/>
      <c r="E96" s="377"/>
      <c r="F96" s="407" t="s">
        <v>433</v>
      </c>
      <c r="G96" s="408"/>
      <c r="H96" s="377"/>
      <c r="I96" s="377"/>
      <c r="J96" s="377"/>
      <c r="K96" s="377"/>
      <c r="L96" s="377"/>
      <c r="M96" s="377"/>
      <c r="N96" s="377"/>
      <c r="O96" s="377"/>
      <c r="P96" s="377"/>
      <c r="Q96" s="377"/>
      <c r="R96" s="409"/>
      <c r="S96" s="409"/>
      <c r="T96" s="409"/>
      <c r="U96" s="685"/>
      <c r="V96" s="686"/>
      <c r="W96" s="399"/>
      <c r="X96" s="400"/>
      <c r="Y96" s="400"/>
      <c r="Z96" s="400"/>
      <c r="AA96" s="400"/>
      <c r="AB96" s="400"/>
      <c r="AC96" s="403"/>
      <c r="AD96" s="686"/>
      <c r="AE96" s="686"/>
      <c r="AF96" s="686"/>
      <c r="AG96" s="686"/>
      <c r="AH96" s="686"/>
      <c r="AI96" s="686"/>
      <c r="AJ96" s="367"/>
      <c r="AK96" s="686"/>
    </row>
    <row r="97" spans="2:37" x14ac:dyDescent="0.45">
      <c r="B97" s="384"/>
      <c r="C97" s="409"/>
      <c r="D97" s="377"/>
      <c r="E97" s="377"/>
      <c r="F97" s="377"/>
      <c r="G97" s="377"/>
      <c r="H97" s="377"/>
      <c r="I97" s="377"/>
      <c r="J97" s="377"/>
      <c r="K97" s="377"/>
      <c r="L97" s="377"/>
      <c r="M97" s="377"/>
      <c r="N97" s="377"/>
      <c r="O97" s="377"/>
      <c r="P97" s="377"/>
      <c r="Q97" s="377"/>
      <c r="R97" s="409"/>
      <c r="S97" s="409"/>
      <c r="T97" s="409"/>
      <c r="U97" s="685"/>
      <c r="V97" s="686"/>
      <c r="W97" s="399"/>
      <c r="X97" s="400"/>
      <c r="Y97" s="400"/>
      <c r="Z97" s="400"/>
      <c r="AA97" s="400"/>
      <c r="AB97" s="400"/>
      <c r="AC97" s="403"/>
      <c r="AD97" s="686"/>
      <c r="AE97" s="686"/>
      <c r="AF97" s="686"/>
      <c r="AG97" s="686"/>
      <c r="AH97" s="686"/>
      <c r="AI97" s="686"/>
      <c r="AJ97" s="367"/>
      <c r="AK97" s="686"/>
    </row>
    <row r="98" spans="2:37" x14ac:dyDescent="0.45">
      <c r="B98" s="390" t="s">
        <v>122</v>
      </c>
      <c r="C98" s="391" t="s">
        <v>316</v>
      </c>
      <c r="D98" s="391" t="s">
        <v>104</v>
      </c>
      <c r="E98" s="391" t="s">
        <v>318</v>
      </c>
      <c r="F98" s="391" t="s">
        <v>208</v>
      </c>
      <c r="G98" s="391" t="s">
        <v>207</v>
      </c>
      <c r="H98" s="391" t="s">
        <v>218</v>
      </c>
      <c r="I98" s="391" t="s">
        <v>219</v>
      </c>
      <c r="J98" s="391" t="s">
        <v>209</v>
      </c>
      <c r="K98" s="391" t="s">
        <v>210</v>
      </c>
      <c r="L98" s="391" t="s">
        <v>220</v>
      </c>
      <c r="M98" s="391" t="s">
        <v>212</v>
      </c>
      <c r="N98" s="391" t="s">
        <v>213</v>
      </c>
      <c r="O98" s="377"/>
      <c r="P98" s="377"/>
      <c r="Q98" s="377"/>
      <c r="R98" s="409"/>
      <c r="S98" s="409"/>
      <c r="T98" s="409"/>
      <c r="U98" s="685"/>
      <c r="V98" s="686"/>
      <c r="W98" s="399"/>
      <c r="X98" s="400"/>
      <c r="Y98" s="400"/>
      <c r="Z98" s="400"/>
      <c r="AA98" s="400"/>
      <c r="AB98" s="400"/>
      <c r="AC98" s="403"/>
      <c r="AD98" s="686"/>
      <c r="AE98" s="686"/>
      <c r="AF98" s="686"/>
      <c r="AG98" s="686"/>
      <c r="AH98" s="686"/>
      <c r="AI98" s="686"/>
      <c r="AJ98" s="367"/>
      <c r="AK98" s="686"/>
    </row>
    <row r="99" spans="2:37" x14ac:dyDescent="0.45">
      <c r="B99" s="392">
        <f>Tables!A26</f>
        <v>1</v>
      </c>
      <c r="C99" s="393">
        <f>Tables!C26</f>
        <v>67</v>
      </c>
      <c r="D99" s="393">
        <f>Tables!D26</f>
        <v>0.214</v>
      </c>
      <c r="E99" s="394" t="e">
        <f t="shared" ref="E99:E106" ca="1" si="10">IF(D99="","",((C99-65)/(95-65))*($C$29/1.1))</f>
        <v>#N/A</v>
      </c>
      <c r="F99" s="394" t="e">
        <f t="shared" ref="F99:F105" ca="1" si="11">$C$39+((($C$31-$C$39)/(82-67))*(C99-67))</f>
        <v>#VALUE!</v>
      </c>
      <c r="G99" s="394" t="e">
        <f t="shared" ref="G99:G106" ca="1" si="12">$C$32+((($C$29-$C$32)/(95-82))*(C99-82))</f>
        <v>#N/A</v>
      </c>
      <c r="H99" s="394" t="e">
        <f ca="1">IF(E99&lt;=F99,E99/F99,IF(OR(AND(F99&lt;E99,E99&lt;G99,$G$95="No"),AND(F99&lt;E99,E99&lt;G99,$G$95="Yes",C99&lt;$G$96)),((G99-E99)/(G99-F99)),""))</f>
        <v>#N/A</v>
      </c>
      <c r="I99" s="394" t="e">
        <f ca="1">IF(AND(E99&lt;G99, $G$95="Yes", $G$96&lt;=C99),E99/G99,IF(OR(AND(F99&lt;E99,E99&lt;G99,$G$95= "No"),AND(F99&lt;E99,E99&lt;G99,$G$95="Yes",$G$96&gt;C99)),1-H99,""))</f>
        <v>#N/A</v>
      </c>
      <c r="J99" s="394" t="e">
        <f ca="1">$I$39+((($I$31-$I$39)/(82-67))*(C99-67))</f>
        <v>#N/A</v>
      </c>
      <c r="K99" s="394" t="e">
        <f ca="1">$I$32+((($I$29-$I$32)/(95-82))*(C99-82))</f>
        <v>#N/A</v>
      </c>
      <c r="L99" s="394" t="e">
        <f ca="1">IF(F99&gt;=E99,1-$C$95*(1-H99),IF(AND(E99&lt;G99, $G$95="Yes",C99&gt;=$G$96),1-$C$96*(1-I99),""))</f>
        <v>#VALUE!</v>
      </c>
      <c r="M99" s="394" t="e">
        <f ca="1">IF(F99&gt;=E99,((H99*J99)/L99)*D99,IF(AND(E99&lt;G99, $G$95="Yes",C99&gt;=$G$96),((I99*K99)/L99)*D99,IF(OR(AND(F99&lt;E99,E99&lt;G99,$G$95="No"),AND(F99&lt;E99,E99&lt;G99,$G$95="Yes",$G$96&gt;C99)),(H99*J99+I99*K99)*D99,IF(E99&gt;G99,K99*D99,"ERROR"))))</f>
        <v>#VALUE!</v>
      </c>
      <c r="N99" s="394" t="e">
        <f ca="1">IF(F99&gt;=E99,((H99*F99))*D99,IF(AND(E99&lt;G99, $G$95="Yes", C99&gt;=$G$96),I99*G99*D99,IF(OR(AND(F99&lt;E99,E99&lt;G99,$G$95="No"),AND(F99&lt;E99,E99&lt;G99,$G$95="Yes",$G$96&gt;C99)),(H99*F99+I99*G99)*D99,IF(E99&gt;G99,G99*D99,"ERROR"))))</f>
        <v>#VALUE!</v>
      </c>
      <c r="O99" s="377"/>
      <c r="P99" s="377"/>
      <c r="Q99" s="377"/>
      <c r="R99" s="409"/>
      <c r="S99" s="409"/>
      <c r="T99" s="409"/>
      <c r="U99" s="685"/>
      <c r="V99" s="686"/>
      <c r="W99" s="399"/>
      <c r="X99" s="400"/>
      <c r="Y99" s="400"/>
      <c r="Z99" s="400"/>
      <c r="AA99" s="400"/>
      <c r="AB99" s="400"/>
      <c r="AC99" s="403"/>
      <c r="AD99" s="686"/>
      <c r="AE99" s="686"/>
      <c r="AF99" s="686"/>
      <c r="AG99" s="686"/>
      <c r="AH99" s="686"/>
      <c r="AI99" s="686"/>
      <c r="AJ99" s="367"/>
      <c r="AK99" s="686"/>
    </row>
    <row r="100" spans="2:37" x14ac:dyDescent="0.45">
      <c r="B100" s="392">
        <f>Tables!A27</f>
        <v>2</v>
      </c>
      <c r="C100" s="393">
        <f>Tables!C27</f>
        <v>72</v>
      </c>
      <c r="D100" s="393">
        <f>Tables!D27</f>
        <v>0.23100000000000001</v>
      </c>
      <c r="E100" s="394" t="e">
        <f t="shared" ca="1" si="10"/>
        <v>#N/A</v>
      </c>
      <c r="F100" s="394" t="e">
        <f t="shared" ca="1" si="11"/>
        <v>#VALUE!</v>
      </c>
      <c r="G100" s="394" t="e">
        <f t="shared" ca="1" si="12"/>
        <v>#N/A</v>
      </c>
      <c r="H100" s="394" t="e">
        <f t="shared" ref="H100:H106" ca="1" si="13">IF(E100&lt;=F100,E100/F100,IF(OR(AND(F100&lt;E100,E100&lt;G100,$G$95="No"),AND(F100&lt;E100,E100&lt;G100,$G$95="Yes",C100&lt;$G$96)),((G100-E100)/(G100-F100)),""))</f>
        <v>#N/A</v>
      </c>
      <c r="I100" s="394" t="e">
        <f t="shared" ref="I100:I106" ca="1" si="14">IF(AND(E100&lt;G100, $G$95="Yes", $G$96&lt;=C100),E100/G100,IF(OR(AND(F100&lt;E100,E100&lt;G100,$G$95= "No"),AND(F100&lt;E100,E100&lt;G100,$G$95="Yes",$G$96&gt;C100)),1-H100,""))</f>
        <v>#N/A</v>
      </c>
      <c r="J100" s="394" t="e">
        <f t="shared" ref="J100:J106" ca="1" si="15">$I$39+((($I$31-$I$39)/(82-67))*(C100-67))</f>
        <v>#N/A</v>
      </c>
      <c r="K100" s="394" t="e">
        <f t="shared" ref="K100:K105" ca="1" si="16">$I$32+((($I$29-$I$32)/(95-82))*(C100-82))</f>
        <v>#N/A</v>
      </c>
      <c r="L100" s="394" t="e">
        <f t="shared" ref="L100:L106" ca="1" si="17">IF(F100&gt;=E100,1-$C$95*(1-H100),IF(AND(E100&lt;G100, $G$95="Yes",C100&gt;=$G$96),1-$C$96*(1-I100),""))</f>
        <v>#VALUE!</v>
      </c>
      <c r="M100" s="394" t="e">
        <f t="shared" ref="M100:M106" ca="1" si="18">IF(F100&gt;=E100,((H100*J100)/L100)*D100,IF(AND(E100&lt;G100, $G$95="Yes",C100&gt;=$G$96),((I100*K100)/L100)*D100,IF(OR(AND(F100&lt;E100,E100&lt;G100,$G$95="No"),AND(F100&lt;E100,E100&lt;G100,$G$95="Yes",$G$96&gt;C100)),(H100*J100+I100*K100)*D100,IF(E100&gt;G100,K100*D100,"ERROR"))))</f>
        <v>#VALUE!</v>
      </c>
      <c r="N100" s="394" t="e">
        <f t="shared" ref="N100:N106" ca="1" si="19">IF(F100&gt;=E100,((H100*F100))*D100,IF(AND(E100&lt;G100, $G$95="Yes", C100&gt;=$G$96),I100*G100*D100,IF(OR(AND(F100&lt;E100,E100&lt;G100,$G$95="No"),AND(F100&lt;E100,E100&lt;G100,$G$95="Yes",$G$96&gt;C100)),(H100*F100+I100*G100)*D100,IF(E100&gt;G100,G100*D100,"ERROR"))))</f>
        <v>#VALUE!</v>
      </c>
      <c r="O100" s="377"/>
      <c r="P100" s="377"/>
      <c r="Q100" s="377"/>
      <c r="R100" s="409"/>
      <c r="S100" s="409"/>
      <c r="T100" s="409"/>
      <c r="U100" s="685"/>
      <c r="V100" s="686"/>
      <c r="W100" s="399"/>
      <c r="X100" s="400"/>
      <c r="Y100" s="400"/>
      <c r="Z100" s="400"/>
      <c r="AA100" s="400"/>
      <c r="AB100" s="400"/>
      <c r="AC100" s="403"/>
      <c r="AD100" s="686"/>
      <c r="AE100" s="686"/>
      <c r="AF100" s="686"/>
      <c r="AG100" s="686"/>
      <c r="AH100" s="686"/>
      <c r="AI100" s="686"/>
      <c r="AJ100" s="367"/>
      <c r="AK100" s="686"/>
    </row>
    <row r="101" spans="2:37" x14ac:dyDescent="0.45">
      <c r="B101" s="392">
        <f>Tables!A28</f>
        <v>3</v>
      </c>
      <c r="C101" s="393">
        <f>Tables!C28</f>
        <v>77</v>
      </c>
      <c r="D101" s="393">
        <f>Tables!D28</f>
        <v>0.216</v>
      </c>
      <c r="E101" s="394" t="e">
        <f t="shared" ca="1" si="10"/>
        <v>#N/A</v>
      </c>
      <c r="F101" s="394" t="e">
        <f t="shared" ca="1" si="11"/>
        <v>#VALUE!</v>
      </c>
      <c r="G101" s="394" t="e">
        <f t="shared" ca="1" si="12"/>
        <v>#N/A</v>
      </c>
      <c r="H101" s="394" t="e">
        <f t="shared" ca="1" si="13"/>
        <v>#N/A</v>
      </c>
      <c r="I101" s="394" t="e">
        <f t="shared" ca="1" si="14"/>
        <v>#N/A</v>
      </c>
      <c r="J101" s="394" t="e">
        <f t="shared" ca="1" si="15"/>
        <v>#N/A</v>
      </c>
      <c r="K101" s="394" t="e">
        <f t="shared" ca="1" si="16"/>
        <v>#N/A</v>
      </c>
      <c r="L101" s="394" t="e">
        <f t="shared" ca="1" si="17"/>
        <v>#VALUE!</v>
      </c>
      <c r="M101" s="394" t="e">
        <f t="shared" ca="1" si="18"/>
        <v>#VALUE!</v>
      </c>
      <c r="N101" s="394" t="e">
        <f t="shared" ca="1" si="19"/>
        <v>#VALUE!</v>
      </c>
      <c r="O101" s="409"/>
      <c r="P101" s="409"/>
      <c r="Q101" s="409"/>
      <c r="R101" s="409"/>
      <c r="S101" s="409"/>
      <c r="T101" s="409"/>
      <c r="U101" s="685"/>
      <c r="V101" s="686"/>
      <c r="W101" s="399"/>
      <c r="X101" s="400"/>
      <c r="Y101" s="400"/>
      <c r="Z101" s="400"/>
      <c r="AA101" s="400"/>
      <c r="AB101" s="400"/>
      <c r="AC101" s="403"/>
      <c r="AD101" s="686"/>
      <c r="AE101" s="686"/>
      <c r="AF101" s="686"/>
      <c r="AG101" s="686"/>
      <c r="AH101" s="686"/>
      <c r="AI101" s="686"/>
      <c r="AJ101" s="367"/>
      <c r="AK101" s="686"/>
    </row>
    <row r="102" spans="2:37" x14ac:dyDescent="0.45">
      <c r="B102" s="392">
        <f>Tables!A29</f>
        <v>4</v>
      </c>
      <c r="C102" s="393">
        <f>Tables!C29</f>
        <v>82</v>
      </c>
      <c r="D102" s="393">
        <f>Tables!D29</f>
        <v>0.161</v>
      </c>
      <c r="E102" s="394" t="e">
        <f t="shared" ca="1" si="10"/>
        <v>#N/A</v>
      </c>
      <c r="F102" s="394" t="e">
        <f t="shared" ca="1" si="11"/>
        <v>#VALUE!</v>
      </c>
      <c r="G102" s="394" t="e">
        <f t="shared" ca="1" si="12"/>
        <v>#N/A</v>
      </c>
      <c r="H102" s="394" t="e">
        <f t="shared" ca="1" si="13"/>
        <v>#N/A</v>
      </c>
      <c r="I102" s="394" t="e">
        <f t="shared" ca="1" si="14"/>
        <v>#N/A</v>
      </c>
      <c r="J102" s="394" t="e">
        <f t="shared" ca="1" si="15"/>
        <v>#N/A</v>
      </c>
      <c r="K102" s="394" t="e">
        <f t="shared" ca="1" si="16"/>
        <v>#N/A</v>
      </c>
      <c r="L102" s="394" t="e">
        <f t="shared" ca="1" si="17"/>
        <v>#VALUE!</v>
      </c>
      <c r="M102" s="394" t="e">
        <f t="shared" ca="1" si="18"/>
        <v>#VALUE!</v>
      </c>
      <c r="N102" s="394" t="e">
        <f t="shared" ca="1" si="19"/>
        <v>#VALUE!</v>
      </c>
      <c r="O102" s="409"/>
      <c r="P102" s="409"/>
      <c r="Q102" s="409"/>
      <c r="R102" s="409"/>
      <c r="S102" s="409"/>
      <c r="T102" s="409"/>
      <c r="U102" s="685"/>
      <c r="V102" s="686"/>
      <c r="W102" s="399"/>
      <c r="X102" s="400"/>
      <c r="Y102" s="400"/>
      <c r="Z102" s="400"/>
      <c r="AA102" s="400"/>
      <c r="AB102" s="400"/>
      <c r="AC102" s="403"/>
      <c r="AD102" s="686"/>
      <c r="AE102" s="686"/>
      <c r="AF102" s="686"/>
      <c r="AG102" s="686"/>
      <c r="AH102" s="686"/>
      <c r="AI102" s="686"/>
      <c r="AJ102" s="367"/>
      <c r="AK102" s="686"/>
    </row>
    <row r="103" spans="2:37" x14ac:dyDescent="0.45">
      <c r="B103" s="392">
        <f>Tables!A30</f>
        <v>5</v>
      </c>
      <c r="C103" s="393">
        <f>Tables!C30</f>
        <v>87</v>
      </c>
      <c r="D103" s="393">
        <f>Tables!D30</f>
        <v>0.104</v>
      </c>
      <c r="E103" s="394" t="e">
        <f t="shared" ca="1" si="10"/>
        <v>#N/A</v>
      </c>
      <c r="F103" s="394" t="e">
        <f t="shared" ca="1" si="11"/>
        <v>#VALUE!</v>
      </c>
      <c r="G103" s="394" t="e">
        <f t="shared" ca="1" si="12"/>
        <v>#N/A</v>
      </c>
      <c r="H103" s="394" t="e">
        <f t="shared" ca="1" si="13"/>
        <v>#N/A</v>
      </c>
      <c r="I103" s="394" t="e">
        <f t="shared" ca="1" si="14"/>
        <v>#N/A</v>
      </c>
      <c r="J103" s="394" t="e">
        <f t="shared" ca="1" si="15"/>
        <v>#N/A</v>
      </c>
      <c r="K103" s="394" t="e">
        <f t="shared" ca="1" si="16"/>
        <v>#N/A</v>
      </c>
      <c r="L103" s="394" t="e">
        <f t="shared" ca="1" si="17"/>
        <v>#VALUE!</v>
      </c>
      <c r="M103" s="394" t="e">
        <f t="shared" ca="1" si="18"/>
        <v>#VALUE!</v>
      </c>
      <c r="N103" s="394" t="e">
        <f t="shared" ca="1" si="19"/>
        <v>#VALUE!</v>
      </c>
      <c r="O103" s="409"/>
      <c r="P103" s="409"/>
      <c r="Q103" s="409"/>
      <c r="R103" s="409"/>
      <c r="S103" s="409"/>
      <c r="T103" s="409"/>
      <c r="U103" s="685"/>
      <c r="V103" s="686"/>
      <c r="W103" s="399"/>
      <c r="X103" s="400"/>
      <c r="Y103" s="400"/>
      <c r="Z103" s="400"/>
      <c r="AA103" s="400"/>
      <c r="AB103" s="400"/>
      <c r="AC103" s="403"/>
      <c r="AD103" s="686"/>
      <c r="AE103" s="686"/>
      <c r="AF103" s="686"/>
      <c r="AG103" s="686"/>
      <c r="AH103" s="686"/>
      <c r="AI103" s="686"/>
      <c r="AJ103" s="367"/>
      <c r="AK103" s="686"/>
    </row>
    <row r="104" spans="2:37" x14ac:dyDescent="0.45">
      <c r="B104" s="392">
        <f>Tables!A31</f>
        <v>6</v>
      </c>
      <c r="C104" s="393">
        <f>Tables!C31</f>
        <v>92</v>
      </c>
      <c r="D104" s="393">
        <f>Tables!D31</f>
        <v>5.1999999999999998E-2</v>
      </c>
      <c r="E104" s="394" t="e">
        <f t="shared" ca="1" si="10"/>
        <v>#N/A</v>
      </c>
      <c r="F104" s="394" t="e">
        <f t="shared" ca="1" si="11"/>
        <v>#VALUE!</v>
      </c>
      <c r="G104" s="394" t="e">
        <f t="shared" ca="1" si="12"/>
        <v>#N/A</v>
      </c>
      <c r="H104" s="394" t="e">
        <f t="shared" ca="1" si="13"/>
        <v>#N/A</v>
      </c>
      <c r="I104" s="394" t="e">
        <f t="shared" ca="1" si="14"/>
        <v>#N/A</v>
      </c>
      <c r="J104" s="394" t="e">
        <f t="shared" ca="1" si="15"/>
        <v>#N/A</v>
      </c>
      <c r="K104" s="394" t="e">
        <f t="shared" ca="1" si="16"/>
        <v>#N/A</v>
      </c>
      <c r="L104" s="394" t="e">
        <f t="shared" ca="1" si="17"/>
        <v>#VALUE!</v>
      </c>
      <c r="M104" s="394" t="e">
        <f t="shared" ca="1" si="18"/>
        <v>#VALUE!</v>
      </c>
      <c r="N104" s="394" t="e">
        <f t="shared" ca="1" si="19"/>
        <v>#VALUE!</v>
      </c>
      <c r="O104" s="409"/>
      <c r="P104" s="409"/>
      <c r="Q104" s="409"/>
      <c r="R104" s="409"/>
      <c r="S104" s="409"/>
      <c r="T104" s="409"/>
      <c r="U104" s="685"/>
      <c r="V104" s="686"/>
      <c r="W104" s="399"/>
      <c r="X104" s="400"/>
      <c r="Y104" s="400"/>
      <c r="Z104" s="400"/>
      <c r="AA104" s="400"/>
      <c r="AB104" s="400"/>
      <c r="AC104" s="403"/>
      <c r="AD104" s="686"/>
      <c r="AE104" s="686"/>
      <c r="AF104" s="686"/>
      <c r="AG104" s="686"/>
      <c r="AH104" s="686"/>
      <c r="AI104" s="686"/>
      <c r="AJ104" s="367"/>
      <c r="AK104" s="686"/>
    </row>
    <row r="105" spans="2:37" x14ac:dyDescent="0.45">
      <c r="B105" s="392">
        <f>Tables!A32</f>
        <v>7</v>
      </c>
      <c r="C105" s="393">
        <f>Tables!C32</f>
        <v>97</v>
      </c>
      <c r="D105" s="393">
        <f>Tables!D32</f>
        <v>1.7999999999999999E-2</v>
      </c>
      <c r="E105" s="394" t="e">
        <f t="shared" ca="1" si="10"/>
        <v>#N/A</v>
      </c>
      <c r="F105" s="394" t="e">
        <f t="shared" ca="1" si="11"/>
        <v>#VALUE!</v>
      </c>
      <c r="G105" s="394" t="e">
        <f t="shared" ca="1" si="12"/>
        <v>#N/A</v>
      </c>
      <c r="H105" s="394" t="e">
        <f t="shared" ca="1" si="13"/>
        <v>#N/A</v>
      </c>
      <c r="I105" s="394" t="e">
        <f t="shared" ca="1" si="14"/>
        <v>#N/A</v>
      </c>
      <c r="J105" s="394" t="e">
        <f t="shared" ca="1" si="15"/>
        <v>#N/A</v>
      </c>
      <c r="K105" s="394" t="e">
        <f t="shared" ca="1" si="16"/>
        <v>#N/A</v>
      </c>
      <c r="L105" s="394" t="e">
        <f t="shared" ca="1" si="17"/>
        <v>#VALUE!</v>
      </c>
      <c r="M105" s="394" t="e">
        <f t="shared" ca="1" si="18"/>
        <v>#VALUE!</v>
      </c>
      <c r="N105" s="394" t="e">
        <f t="shared" ca="1" si="19"/>
        <v>#VALUE!</v>
      </c>
      <c r="O105" s="409"/>
      <c r="P105" s="409"/>
      <c r="Q105" s="409"/>
      <c r="R105" s="409"/>
      <c r="S105" s="409"/>
      <c r="T105" s="409"/>
      <c r="U105" s="685"/>
      <c r="V105" s="686"/>
      <c r="W105" s="399"/>
      <c r="X105" s="400"/>
      <c r="Y105" s="400"/>
      <c r="Z105" s="400"/>
      <c r="AA105" s="400"/>
      <c r="AB105" s="400"/>
      <c r="AC105" s="403"/>
      <c r="AD105" s="686"/>
      <c r="AE105" s="686"/>
      <c r="AF105" s="686"/>
      <c r="AG105" s="686"/>
      <c r="AH105" s="686"/>
      <c r="AI105" s="686"/>
      <c r="AJ105" s="367"/>
      <c r="AK105" s="686"/>
    </row>
    <row r="106" spans="2:37" x14ac:dyDescent="0.45">
      <c r="B106" s="392">
        <f>Tables!A33</f>
        <v>8</v>
      </c>
      <c r="C106" s="393">
        <f>Tables!C33</f>
        <v>102</v>
      </c>
      <c r="D106" s="393">
        <f>Tables!D33</f>
        <v>4.0000000000000001E-3</v>
      </c>
      <c r="E106" s="394" t="e">
        <f t="shared" ca="1" si="10"/>
        <v>#N/A</v>
      </c>
      <c r="F106" s="394" t="e">
        <f ca="1">$C$39+((($C$31-$C$39)/(82-67))*(C106-67))</f>
        <v>#VALUE!</v>
      </c>
      <c r="G106" s="394" t="e">
        <f t="shared" ca="1" si="12"/>
        <v>#N/A</v>
      </c>
      <c r="H106" s="394" t="e">
        <f t="shared" ca="1" si="13"/>
        <v>#N/A</v>
      </c>
      <c r="I106" s="394" t="e">
        <f t="shared" ca="1" si="14"/>
        <v>#N/A</v>
      </c>
      <c r="J106" s="394" t="e">
        <f t="shared" ca="1" si="15"/>
        <v>#N/A</v>
      </c>
      <c r="K106" s="394" t="e">
        <f ca="1">$I$32+((($I$29-$I$32)/(95-82))*(C106-82))</f>
        <v>#N/A</v>
      </c>
      <c r="L106" s="394" t="e">
        <f t="shared" ca="1" si="17"/>
        <v>#VALUE!</v>
      </c>
      <c r="M106" s="394" t="e">
        <f t="shared" ca="1" si="18"/>
        <v>#VALUE!</v>
      </c>
      <c r="N106" s="394" t="e">
        <f t="shared" ca="1" si="19"/>
        <v>#VALUE!</v>
      </c>
      <c r="O106" s="409"/>
      <c r="P106" s="409"/>
      <c r="Q106" s="409"/>
      <c r="R106" s="409"/>
      <c r="S106" s="409"/>
      <c r="T106" s="409"/>
      <c r="U106" s="685"/>
      <c r="V106" s="686"/>
      <c r="W106" s="399"/>
      <c r="X106" s="400"/>
      <c r="Y106" s="400"/>
      <c r="Z106" s="400"/>
      <c r="AA106" s="400"/>
      <c r="AB106" s="400"/>
      <c r="AC106" s="403"/>
      <c r="AD106" s="686"/>
      <c r="AE106" s="686"/>
      <c r="AF106" s="686"/>
      <c r="AG106" s="686"/>
      <c r="AH106" s="686"/>
      <c r="AI106" s="686"/>
      <c r="AJ106" s="367"/>
      <c r="AK106" s="686"/>
    </row>
    <row r="107" spans="2:37" x14ac:dyDescent="0.45">
      <c r="B107" s="691"/>
      <c r="C107" s="409"/>
      <c r="D107" s="409"/>
      <c r="E107" s="409"/>
      <c r="F107" s="409"/>
      <c r="G107" s="409"/>
      <c r="H107" s="409"/>
      <c r="I107" s="409"/>
      <c r="J107" s="409"/>
      <c r="K107" s="409"/>
      <c r="L107" s="409"/>
      <c r="M107" s="409"/>
      <c r="N107" s="409"/>
      <c r="O107" s="409"/>
      <c r="P107" s="409"/>
      <c r="Q107" s="409"/>
      <c r="R107" s="409"/>
      <c r="S107" s="409"/>
      <c r="T107" s="409"/>
      <c r="U107" s="685"/>
      <c r="V107" s="686"/>
      <c r="W107" s="399"/>
      <c r="X107" s="400"/>
      <c r="Y107" s="400"/>
      <c r="Z107" s="401" t="s">
        <v>225</v>
      </c>
      <c r="AA107" s="402" t="e">
        <f ca="1">((($C$31-$C$39)/(82-67))*(1-$AA$109))+($AA$109*(($C$29-$C$32)/(95-82)))</f>
        <v>#N/A</v>
      </c>
      <c r="AB107" s="400"/>
      <c r="AC107" s="403"/>
      <c r="AD107" s="686"/>
      <c r="AE107" s="686"/>
      <c r="AF107" s="686"/>
      <c r="AG107" s="686"/>
      <c r="AH107" s="686"/>
      <c r="AI107" s="686"/>
      <c r="AJ107" s="367"/>
      <c r="AK107" s="686"/>
    </row>
    <row r="108" spans="2:37" x14ac:dyDescent="0.45">
      <c r="B108" s="386" t="s">
        <v>215</v>
      </c>
      <c r="C108" s="394" t="e">
        <f ca="1">SUM(N99:N106)</f>
        <v>#VALUE!</v>
      </c>
      <c r="D108" s="409"/>
      <c r="E108" s="409"/>
      <c r="F108" s="409"/>
      <c r="G108" s="409"/>
      <c r="H108" s="409"/>
      <c r="I108" s="409"/>
      <c r="J108" s="409"/>
      <c r="K108" s="409"/>
      <c r="L108" s="409"/>
      <c r="M108" s="409"/>
      <c r="N108" s="409"/>
      <c r="O108" s="409"/>
      <c r="P108" s="409"/>
      <c r="Q108" s="409"/>
      <c r="R108" s="409"/>
      <c r="S108" s="409"/>
      <c r="T108" s="409"/>
      <c r="U108" s="685"/>
      <c r="V108" s="686"/>
      <c r="W108" s="399"/>
      <c r="X108" s="400"/>
      <c r="Y108" s="400"/>
      <c r="Z108" s="401" t="s">
        <v>224</v>
      </c>
      <c r="AA108" s="402" t="e">
        <f ca="1">((($I$31-$I$39)/(82-67))*(1-$AA$110))+($AA$110*(($I$29-$I$32)/(95-82)))</f>
        <v>#N/A</v>
      </c>
      <c r="AB108" s="400"/>
      <c r="AC108" s="403"/>
      <c r="AD108" s="686"/>
      <c r="AE108" s="686"/>
      <c r="AF108" s="686"/>
      <c r="AG108" s="686"/>
      <c r="AH108" s="686"/>
      <c r="AI108" s="686"/>
      <c r="AJ108" s="367"/>
      <c r="AK108" s="686"/>
    </row>
    <row r="109" spans="2:37" x14ac:dyDescent="0.45">
      <c r="B109" s="386" t="s">
        <v>216</v>
      </c>
      <c r="C109" s="394" t="e">
        <f ca="1">SUM(M99:M106)</f>
        <v>#VALUE!</v>
      </c>
      <c r="D109" s="409"/>
      <c r="E109" s="409"/>
      <c r="F109" s="409"/>
      <c r="G109" s="409"/>
      <c r="H109" s="409"/>
      <c r="I109" s="409"/>
      <c r="J109" s="409"/>
      <c r="K109" s="409"/>
      <c r="L109" s="409"/>
      <c r="M109" s="409"/>
      <c r="N109" s="409"/>
      <c r="O109" s="409"/>
      <c r="P109" s="409"/>
      <c r="Q109" s="409"/>
      <c r="R109" s="409"/>
      <c r="S109" s="409"/>
      <c r="T109" s="409"/>
      <c r="U109" s="685"/>
      <c r="V109" s="686"/>
      <c r="W109" s="399"/>
      <c r="X109" s="400"/>
      <c r="Y109" s="400"/>
      <c r="Z109" s="401" t="s">
        <v>226</v>
      </c>
      <c r="AA109" s="402" t="e">
        <f ca="1">($C$40-$F$123)/($G$123-$F$123)</f>
        <v>#VALUE!</v>
      </c>
      <c r="AB109" s="400"/>
      <c r="AC109" s="403"/>
      <c r="AD109" s="686"/>
      <c r="AE109" s="686"/>
      <c r="AF109" s="686"/>
      <c r="AG109" s="686"/>
      <c r="AH109" s="686"/>
      <c r="AI109" s="686"/>
      <c r="AJ109" s="367"/>
      <c r="AK109" s="686"/>
    </row>
    <row r="110" spans="2:37" ht="36.75" customHeight="1" thickBot="1" x14ac:dyDescent="0.5">
      <c r="B110" s="384"/>
      <c r="C110" s="453" t="s">
        <v>443</v>
      </c>
      <c r="D110" s="1130" t="s">
        <v>462</v>
      </c>
      <c r="E110" s="1130"/>
      <c r="F110" s="409"/>
      <c r="G110" s="409"/>
      <c r="H110" s="409"/>
      <c r="I110" s="409"/>
      <c r="J110" s="409"/>
      <c r="K110" s="409"/>
      <c r="L110" s="409"/>
      <c r="M110" s="409"/>
      <c r="N110" s="409"/>
      <c r="O110" s="409"/>
      <c r="P110" s="409"/>
      <c r="Q110" s="409"/>
      <c r="R110" s="409"/>
      <c r="S110" s="409"/>
      <c r="T110" s="409"/>
      <c r="U110" s="685"/>
      <c r="V110" s="686"/>
      <c r="W110" s="399"/>
      <c r="X110" s="400"/>
      <c r="Y110" s="400"/>
      <c r="Z110" s="401" t="s">
        <v>227</v>
      </c>
      <c r="AA110" s="402" t="e">
        <f ca="1">($I$40-$J$123)/($K$123-$J$123)</f>
        <v>#N/A</v>
      </c>
      <c r="AB110" s="400"/>
      <c r="AC110" s="403"/>
      <c r="AD110" s="686"/>
      <c r="AE110" s="686"/>
      <c r="AF110" s="686"/>
      <c r="AG110" s="686"/>
      <c r="AH110" s="686"/>
      <c r="AI110" s="686"/>
      <c r="AJ110" s="367"/>
      <c r="AK110" s="686"/>
    </row>
    <row r="111" spans="2:37" ht="17.5" thickBot="1" x14ac:dyDescent="0.5">
      <c r="B111" s="388" t="s">
        <v>751</v>
      </c>
      <c r="C111" s="389" t="e">
        <f ca="1">C108/C109</f>
        <v>#VALUE!</v>
      </c>
      <c r="D111" s="1245" t="e">
        <f ca="1">MROUND(C111,0.025)</f>
        <v>#VALUE!</v>
      </c>
      <c r="E111" s="1246"/>
      <c r="F111" s="409"/>
      <c r="G111" s="409" t="s">
        <v>710</v>
      </c>
      <c r="H111" s="409"/>
      <c r="I111" s="409"/>
      <c r="J111" s="409"/>
      <c r="K111" s="409"/>
      <c r="L111" s="409"/>
      <c r="M111" s="409"/>
      <c r="N111" s="409"/>
      <c r="O111" s="409"/>
      <c r="P111" s="409"/>
      <c r="Q111" s="409"/>
      <c r="R111" s="409"/>
      <c r="S111" s="409"/>
      <c r="T111" s="409"/>
      <c r="U111" s="685"/>
      <c r="V111" s="686"/>
      <c r="W111" s="399"/>
      <c r="X111" s="400"/>
      <c r="Y111" s="400"/>
      <c r="Z111" s="400"/>
      <c r="AA111" s="400"/>
      <c r="AB111" s="400"/>
      <c r="AC111" s="403"/>
      <c r="AD111" s="686"/>
      <c r="AE111" s="686"/>
      <c r="AF111" s="686"/>
      <c r="AG111" s="686"/>
      <c r="AH111" s="686"/>
      <c r="AI111" s="686"/>
      <c r="AJ111" s="367"/>
      <c r="AK111" s="686"/>
    </row>
    <row r="112" spans="2:37" x14ac:dyDescent="0.45">
      <c r="B112" s="384"/>
      <c r="C112" s="377"/>
      <c r="D112" s="377"/>
      <c r="E112" s="377"/>
      <c r="F112" s="409"/>
      <c r="G112" s="409"/>
      <c r="H112" s="409"/>
      <c r="I112" s="409"/>
      <c r="J112" s="409"/>
      <c r="K112" s="409"/>
      <c r="L112" s="409"/>
      <c r="M112" s="409"/>
      <c r="N112" s="409"/>
      <c r="O112" s="409"/>
      <c r="P112" s="409"/>
      <c r="Q112" s="409"/>
      <c r="R112" s="409"/>
      <c r="S112" s="409"/>
      <c r="T112" s="409"/>
      <c r="U112" s="685"/>
      <c r="V112" s="686"/>
      <c r="W112" s="399"/>
      <c r="X112" s="400"/>
      <c r="Y112" s="400"/>
      <c r="Z112" s="400"/>
      <c r="AA112" s="400"/>
      <c r="AB112" s="400"/>
      <c r="AC112" s="403"/>
      <c r="AD112" s="686"/>
      <c r="AE112" s="686"/>
      <c r="AF112" s="686"/>
      <c r="AG112" s="686"/>
      <c r="AH112" s="686"/>
      <c r="AI112" s="686"/>
      <c r="AJ112" s="367"/>
      <c r="AK112" s="686"/>
    </row>
    <row r="113" spans="2:40" x14ac:dyDescent="0.45">
      <c r="B113" s="384"/>
      <c r="C113" s="377"/>
      <c r="D113" s="377"/>
      <c r="E113" s="377"/>
      <c r="F113" s="377"/>
      <c r="G113" s="377"/>
      <c r="H113" s="377"/>
      <c r="I113" s="377"/>
      <c r="J113" s="377"/>
      <c r="K113" s="377"/>
      <c r="L113" s="377"/>
      <c r="M113" s="377"/>
      <c r="N113" s="377"/>
      <c r="O113" s="409"/>
      <c r="P113" s="409"/>
      <c r="Q113" s="409"/>
      <c r="R113" s="409"/>
      <c r="S113" s="409"/>
      <c r="T113" s="409"/>
      <c r="U113" s="685"/>
      <c r="V113" s="686"/>
      <c r="W113" s="399"/>
      <c r="X113" s="400"/>
      <c r="Y113" s="400"/>
      <c r="Z113" s="400"/>
      <c r="AA113" s="400"/>
      <c r="AB113" s="400"/>
      <c r="AC113" s="403"/>
      <c r="AD113" s="686"/>
      <c r="AE113" s="686"/>
      <c r="AF113" s="686"/>
      <c r="AG113" s="686"/>
      <c r="AH113" s="686"/>
      <c r="AI113" s="686"/>
      <c r="AJ113" s="367"/>
      <c r="AK113" s="686"/>
    </row>
    <row r="114" spans="2:40" x14ac:dyDescent="0.45">
      <c r="B114" s="678" t="s">
        <v>223</v>
      </c>
      <c r="C114" s="385"/>
      <c r="D114" s="385"/>
      <c r="E114" s="385"/>
      <c r="F114" s="385"/>
      <c r="G114" s="385"/>
      <c r="H114" s="385"/>
      <c r="I114" s="385"/>
      <c r="J114" s="385"/>
      <c r="K114" s="385"/>
      <c r="L114" s="385"/>
      <c r="M114" s="385"/>
      <c r="N114" s="385"/>
      <c r="O114" s="385"/>
      <c r="P114" s="385"/>
      <c r="Q114" s="385"/>
      <c r="R114" s="690"/>
      <c r="S114" s="690"/>
      <c r="T114" s="690"/>
      <c r="U114" s="694"/>
      <c r="V114" s="686"/>
      <c r="W114" s="399"/>
      <c r="X114" s="400"/>
      <c r="Y114" s="400"/>
      <c r="Z114" s="400"/>
      <c r="AA114" s="400"/>
      <c r="AB114" s="400"/>
      <c r="AC114" s="403"/>
      <c r="AD114" s="686"/>
      <c r="AE114" s="686"/>
      <c r="AF114" s="686"/>
      <c r="AG114" s="686"/>
      <c r="AH114" s="686"/>
      <c r="AI114" s="686"/>
      <c r="AJ114" s="367"/>
      <c r="AK114" s="686"/>
    </row>
    <row r="115" spans="2:40" ht="17.5" thickBot="1" x14ac:dyDescent="0.5">
      <c r="B115" s="384"/>
      <c r="C115" s="377"/>
      <c r="D115" s="377"/>
      <c r="E115" s="377"/>
      <c r="F115" s="377"/>
      <c r="G115" s="377"/>
      <c r="H115" s="377"/>
      <c r="I115" s="377"/>
      <c r="J115" s="377"/>
      <c r="K115" s="377"/>
      <c r="L115" s="377"/>
      <c r="M115" s="377"/>
      <c r="N115" s="377"/>
      <c r="O115" s="377"/>
      <c r="P115" s="377"/>
      <c r="Q115" s="377"/>
      <c r="R115" s="409"/>
      <c r="S115" s="409"/>
      <c r="T115" s="409"/>
      <c r="U115" s="685"/>
      <c r="V115" s="686"/>
      <c r="W115" s="410"/>
      <c r="X115" s="411"/>
      <c r="Y115" s="411"/>
      <c r="Z115" s="411"/>
      <c r="AA115" s="411"/>
      <c r="AB115" s="411"/>
      <c r="AC115" s="412"/>
      <c r="AD115" s="686"/>
      <c r="AE115" s="686"/>
      <c r="AF115" s="686"/>
      <c r="AG115" s="686"/>
      <c r="AH115" s="686"/>
      <c r="AI115" s="686"/>
      <c r="AJ115" s="367"/>
      <c r="AK115" s="686"/>
    </row>
    <row r="116" spans="2:40" x14ac:dyDescent="0.45">
      <c r="B116" s="413" t="s">
        <v>321</v>
      </c>
      <c r="C116" s="404">
        <f>IF(C41="", 0.25,ROUND(MIN(0.25,((1-((C42/(I42))/(C41/(I41))))/(1-C42/(C41*'Optional I1 Test'!D13)))),2))</f>
        <v>0.25</v>
      </c>
      <c r="D116" s="377"/>
      <c r="E116" s="377"/>
      <c r="F116" s="377"/>
      <c r="G116" s="377"/>
      <c r="H116" s="377"/>
      <c r="I116" s="377"/>
      <c r="J116" s="377"/>
      <c r="K116" s="377"/>
      <c r="L116" s="377"/>
      <c r="M116" s="377"/>
      <c r="N116" s="377"/>
      <c r="O116" s="377"/>
      <c r="P116" s="377"/>
      <c r="Q116" s="377"/>
      <c r="R116" s="409"/>
      <c r="S116" s="409"/>
      <c r="T116" s="409"/>
      <c r="U116" s="685"/>
      <c r="V116" s="686"/>
      <c r="W116" s="376"/>
      <c r="X116" s="376"/>
      <c r="Y116" s="376"/>
      <c r="Z116" s="376"/>
      <c r="AA116" s="376"/>
      <c r="AB116" s="376"/>
      <c r="AC116" s="376"/>
      <c r="AD116" s="686"/>
      <c r="AE116" s="686"/>
      <c r="AF116" s="686"/>
      <c r="AG116" s="686"/>
      <c r="AH116" s="686"/>
      <c r="AI116" s="686"/>
      <c r="AJ116" s="367"/>
      <c r="AK116" s="686"/>
    </row>
    <row r="117" spans="2:40" x14ac:dyDescent="0.45">
      <c r="B117" s="384"/>
      <c r="C117" s="409"/>
      <c r="D117" s="377"/>
      <c r="E117" s="377"/>
      <c r="F117" s="377"/>
      <c r="G117" s="377"/>
      <c r="H117" s="377"/>
      <c r="I117" s="377"/>
      <c r="J117" s="377"/>
      <c r="K117" s="377"/>
      <c r="L117" s="377"/>
      <c r="M117" s="377"/>
      <c r="N117" s="377"/>
      <c r="O117" s="377"/>
      <c r="P117" s="377"/>
      <c r="Q117" s="377"/>
      <c r="R117" s="409"/>
      <c r="S117" s="409"/>
      <c r="T117" s="409"/>
      <c r="U117" s="685"/>
      <c r="V117" s="686"/>
      <c r="W117" s="376"/>
      <c r="X117" s="376"/>
      <c r="Y117" s="376"/>
      <c r="Z117" s="376"/>
      <c r="AA117" s="376"/>
      <c r="AB117" s="376"/>
      <c r="AC117" s="376"/>
      <c r="AD117" s="686"/>
      <c r="AE117" s="686"/>
      <c r="AF117" s="686"/>
      <c r="AG117" s="686"/>
      <c r="AH117" s="686"/>
      <c r="AI117" s="686"/>
      <c r="AJ117" s="367"/>
      <c r="AK117" s="686"/>
    </row>
    <row r="118" spans="2:40" ht="19.5" x14ac:dyDescent="0.5">
      <c r="B118" s="390" t="s">
        <v>122</v>
      </c>
      <c r="C118" s="391" t="s">
        <v>595</v>
      </c>
      <c r="D118" s="391" t="s">
        <v>596</v>
      </c>
      <c r="E118" s="391" t="s">
        <v>597</v>
      </c>
      <c r="F118" s="391" t="s">
        <v>598</v>
      </c>
      <c r="G118" s="391" t="s">
        <v>599</v>
      </c>
      <c r="H118" s="710" t="s">
        <v>600</v>
      </c>
      <c r="I118" s="391" t="s">
        <v>601</v>
      </c>
      <c r="J118" s="391" t="s">
        <v>602</v>
      </c>
      <c r="K118" s="391" t="s">
        <v>603</v>
      </c>
      <c r="L118" s="391" t="s">
        <v>606</v>
      </c>
      <c r="M118" s="710" t="s">
        <v>612</v>
      </c>
      <c r="N118" s="391" t="s">
        <v>604</v>
      </c>
      <c r="O118" s="391" t="s">
        <v>605</v>
      </c>
      <c r="P118" s="710" t="s">
        <v>607</v>
      </c>
      <c r="Q118" s="710" t="s">
        <v>608</v>
      </c>
      <c r="R118" s="710" t="s">
        <v>609</v>
      </c>
      <c r="S118" s="710" t="s">
        <v>610</v>
      </c>
      <c r="T118" s="711" t="s">
        <v>611</v>
      </c>
      <c r="U118" s="685"/>
      <c r="V118" s="686"/>
      <c r="W118" s="686"/>
      <c r="Y118" s="686"/>
      <c r="Z118" s="376"/>
      <c r="AA118" s="376"/>
      <c r="AB118" s="376"/>
      <c r="AC118" s="376"/>
      <c r="AD118" s="376"/>
      <c r="AE118" s="376"/>
      <c r="AF118" s="376"/>
      <c r="AG118" s="376"/>
      <c r="AH118" s="376"/>
      <c r="AI118" s="376"/>
      <c r="AJ118" s="367"/>
      <c r="AK118" s="686"/>
      <c r="AM118" s="686"/>
      <c r="AN118" s="686"/>
    </row>
    <row r="119" spans="2:40" x14ac:dyDescent="0.45">
      <c r="B119" s="392">
        <f>Tables!A26</f>
        <v>1</v>
      </c>
      <c r="C119" s="393">
        <f>Tables!C26</f>
        <v>67</v>
      </c>
      <c r="D119" s="393">
        <f>Tables!D26</f>
        <v>0.214</v>
      </c>
      <c r="E119" s="394" t="e">
        <f ca="1">IF(D119="","",IF(AND(Product_Type_Input="Central Heat Pump",'General Info and Test Results'!$C$27="Variable-Speed"),((C119-65)/(95-65))*($C$29/1.1)*0.93,((C119-65)/(95-65))*($C$29/1.1)))</f>
        <v>#N/A</v>
      </c>
      <c r="F119" s="373" t="e">
        <f ca="1">$C$39+((($C$31-$C$39)/(82-67))*(C119-67))</f>
        <v>#VALUE!</v>
      </c>
      <c r="G119" s="373" t="e">
        <f ca="1">$C$32+((($C$29-$C$32)/(95-82))*(C119-82))</f>
        <v>#N/A</v>
      </c>
      <c r="H119" s="373" t="e">
        <f ca="1">$C$40+($AA$107*(C119-87))</f>
        <v>#VALUE!</v>
      </c>
      <c r="I119" s="373" t="e">
        <f ca="1">E119/F119</f>
        <v>#N/A</v>
      </c>
      <c r="J119" s="373" t="e">
        <f ca="1">$I$39+((($I$31-$I$39)/(82-67))*(C119-67))</f>
        <v>#N/A</v>
      </c>
      <c r="K119" s="373" t="e">
        <f t="shared" ref="K119:K126" ca="1" si="20">$I$32+((($I$29-$I$32)/(95-82))*(C119-82))</f>
        <v>#N/A</v>
      </c>
      <c r="L119" s="373" t="e">
        <f t="shared" ref="L119:L126" ca="1" si="21">$I$40+($AA$108*(C119-87))</f>
        <v>#N/A</v>
      </c>
      <c r="M119" s="373" t="e">
        <f ca="1">E119/T119</f>
        <v>#N/A</v>
      </c>
      <c r="N119" s="373" t="e">
        <f t="shared" ref="N119:N126" ca="1" si="22">1-$C$116*(1-I119)</f>
        <v>#N/A</v>
      </c>
      <c r="O119" s="373" t="e">
        <f t="shared" ref="O119:O126" ca="1" si="23">IF(F119&gt;=E119,((I119*J119)/N119)*D119,IF(G119&lt;=E119,K119*D119,M119*D119))</f>
        <v>#VALUE!</v>
      </c>
      <c r="P119" s="373" t="e">
        <f t="shared" ref="P119:P126" ca="1" si="24">IF(F119&gt;=E119,I119*F119*D119,IF(G119&lt;=E119,G119*D119,E119*D119))</f>
        <v>#VALUE!</v>
      </c>
      <c r="Q119" s="373" t="e">
        <f ca="1">F119/J119</f>
        <v>#VALUE!</v>
      </c>
      <c r="R119" s="373" t="e">
        <f ca="1">G119/K119</f>
        <v>#N/A</v>
      </c>
      <c r="S119" s="373" t="e">
        <f ca="1">H119/L119</f>
        <v>#VALUE!</v>
      </c>
      <c r="T119" s="373" t="e">
        <f ca="1">IF(D119="","",IF(AND(F119&lt;E119,E119&lt;H119),Q119+((S119-Q119)/(H119-F119))*(E119-F119),S119+((R119-S119)/(G119-H119))*(E119-H119)))</f>
        <v>#VALUE!</v>
      </c>
      <c r="U119" s="685"/>
      <c r="V119" s="686"/>
      <c r="W119" s="686"/>
      <c r="Y119" s="686"/>
      <c r="Z119" s="376"/>
      <c r="AA119" s="376"/>
      <c r="AB119" s="376"/>
      <c r="AC119" s="376"/>
      <c r="AD119" s="376"/>
      <c r="AE119" s="376"/>
      <c r="AF119" s="376"/>
      <c r="AG119" s="376"/>
      <c r="AH119" s="376"/>
      <c r="AI119" s="376"/>
      <c r="AJ119" s="367"/>
      <c r="AK119" s="686"/>
      <c r="AM119" s="686"/>
      <c r="AN119" s="686"/>
    </row>
    <row r="120" spans="2:40" x14ac:dyDescent="0.45">
      <c r="B120" s="392">
        <f>Tables!A27</f>
        <v>2</v>
      </c>
      <c r="C120" s="393">
        <f>Tables!C27</f>
        <v>72</v>
      </c>
      <c r="D120" s="393">
        <f>Tables!D27</f>
        <v>0.23100000000000001</v>
      </c>
      <c r="E120" s="394" t="e">
        <f ca="1">IF(D120="","",IF(AND(Product_Type_Input="Central Heat Pump",'General Info and Test Results'!$C$27="Variable-Speed"),((C120-65)/(95-65))*($C$29/1.1)*0.93,((C120-65)/(95-65))*($C$29/1.1)))</f>
        <v>#N/A</v>
      </c>
      <c r="F120" s="373" t="e">
        <f t="shared" ref="F120:F125" ca="1" si="25">$C$39+((($C$31-$C$39)/(82-67))*(C120-67))</f>
        <v>#VALUE!</v>
      </c>
      <c r="G120" s="373" t="e">
        <f t="shared" ref="G120:G126" ca="1" si="26">$C$32+((($C$29-$C$32)/(95-82))*(C120-82))</f>
        <v>#N/A</v>
      </c>
      <c r="H120" s="373" t="e">
        <f t="shared" ref="H120:H126" ca="1" si="27">$C$40+($AA$107*(C120-87))</f>
        <v>#VALUE!</v>
      </c>
      <c r="I120" s="373" t="e">
        <f t="shared" ref="I120:I126" ca="1" si="28">E120/F120</f>
        <v>#N/A</v>
      </c>
      <c r="J120" s="373" t="e">
        <f t="shared" ref="J120:J126" ca="1" si="29">$I$39+((($I$31-$I$39)/(82-67))*(C120-67))</f>
        <v>#N/A</v>
      </c>
      <c r="K120" s="373" t="e">
        <f t="shared" ca="1" si="20"/>
        <v>#N/A</v>
      </c>
      <c r="L120" s="373" t="e">
        <f t="shared" ca="1" si="21"/>
        <v>#N/A</v>
      </c>
      <c r="M120" s="373" t="e">
        <f t="shared" ref="M120:M126" ca="1" si="30">E120/T120</f>
        <v>#N/A</v>
      </c>
      <c r="N120" s="373" t="e">
        <f t="shared" ca="1" si="22"/>
        <v>#N/A</v>
      </c>
      <c r="O120" s="373" t="e">
        <f t="shared" ca="1" si="23"/>
        <v>#VALUE!</v>
      </c>
      <c r="P120" s="373" t="e">
        <f t="shared" ca="1" si="24"/>
        <v>#VALUE!</v>
      </c>
      <c r="Q120" s="373" t="e">
        <f t="shared" ref="Q120:S126" ca="1" si="31">F120/J120</f>
        <v>#VALUE!</v>
      </c>
      <c r="R120" s="373" t="e">
        <f t="shared" ca="1" si="31"/>
        <v>#N/A</v>
      </c>
      <c r="S120" s="373" t="e">
        <f t="shared" ca="1" si="31"/>
        <v>#VALUE!</v>
      </c>
      <c r="T120" s="373" t="e">
        <f t="shared" ref="T120:T126" ca="1" si="32">IF(D120="","",IF(AND(F120&lt;E120,E120&lt;H120),Q120+((S120-Q120)/(H120-F120))*(E120-F120),S120+((R120-S120)/(G120-H120))*(E120-H120)))</f>
        <v>#VALUE!</v>
      </c>
      <c r="U120" s="685"/>
      <c r="V120" s="686"/>
      <c r="W120" s="686"/>
      <c r="Y120" s="686"/>
      <c r="Z120" s="376"/>
      <c r="AA120" s="376"/>
      <c r="AB120" s="376"/>
      <c r="AC120" s="376"/>
      <c r="AD120" s="376"/>
      <c r="AE120" s="376"/>
      <c r="AF120" s="376"/>
      <c r="AG120" s="376"/>
      <c r="AH120" s="376"/>
      <c r="AI120" s="376"/>
      <c r="AJ120" s="367"/>
      <c r="AK120" s="686"/>
      <c r="AM120" s="686"/>
      <c r="AN120" s="686"/>
    </row>
    <row r="121" spans="2:40" x14ac:dyDescent="0.45">
      <c r="B121" s="392">
        <f>Tables!A28</f>
        <v>3</v>
      </c>
      <c r="C121" s="393">
        <f>Tables!C28</f>
        <v>77</v>
      </c>
      <c r="D121" s="393">
        <f>Tables!D28</f>
        <v>0.216</v>
      </c>
      <c r="E121" s="394" t="e">
        <f ca="1">IF(D121="","",IF(AND(Product_Type_Input="Central Heat Pump",'General Info and Test Results'!$C$27="Variable-Speed"),((C121-65)/(95-65))*($C$29/1.1)*0.93,((C121-65)/(95-65))*($C$29/1.1)))</f>
        <v>#N/A</v>
      </c>
      <c r="F121" s="373" t="e">
        <f t="shared" ca="1" si="25"/>
        <v>#VALUE!</v>
      </c>
      <c r="G121" s="373" t="e">
        <f t="shared" ca="1" si="26"/>
        <v>#N/A</v>
      </c>
      <c r="H121" s="373" t="e">
        <f t="shared" ca="1" si="27"/>
        <v>#VALUE!</v>
      </c>
      <c r="I121" s="373" t="e">
        <f t="shared" ca="1" si="28"/>
        <v>#N/A</v>
      </c>
      <c r="J121" s="373" t="e">
        <f t="shared" ca="1" si="29"/>
        <v>#N/A</v>
      </c>
      <c r="K121" s="373" t="e">
        <f t="shared" ca="1" si="20"/>
        <v>#N/A</v>
      </c>
      <c r="L121" s="373" t="e">
        <f t="shared" ca="1" si="21"/>
        <v>#N/A</v>
      </c>
      <c r="M121" s="373" t="e">
        <f t="shared" ca="1" si="30"/>
        <v>#N/A</v>
      </c>
      <c r="N121" s="373" t="e">
        <f t="shared" ca="1" si="22"/>
        <v>#N/A</v>
      </c>
      <c r="O121" s="373" t="e">
        <f ca="1">IF(F121&gt;=E121,((I121*J121)/N121)*D121,IF(G121&lt;=E121,K121*D121,M121*D121))</f>
        <v>#VALUE!</v>
      </c>
      <c r="P121" s="373" t="e">
        <f ca="1">IF(F121&gt;=E121,I121*F121*D121,IF(G121&lt;=E121,G121*D121,E121*D121))</f>
        <v>#VALUE!</v>
      </c>
      <c r="Q121" s="373" t="e">
        <f t="shared" ca="1" si="31"/>
        <v>#VALUE!</v>
      </c>
      <c r="R121" s="373" t="e">
        <f t="shared" ca="1" si="31"/>
        <v>#N/A</v>
      </c>
      <c r="S121" s="373" t="e">
        <f t="shared" ca="1" si="31"/>
        <v>#VALUE!</v>
      </c>
      <c r="T121" s="373" t="e">
        <f ca="1">IF(D121="","",IF(AND(F121&lt;E121,E121&lt;H121),Q121+((S121-Q121)/(H121-F121))*(E121-F121),S121+((R121-S121)/(G121-H121))*(E121-H121)))</f>
        <v>#VALUE!</v>
      </c>
      <c r="U121" s="685"/>
      <c r="V121" s="686"/>
      <c r="W121" s="686"/>
      <c r="Y121" s="686"/>
      <c r="Z121" s="376"/>
      <c r="AA121" s="376"/>
      <c r="AB121" s="376"/>
      <c r="AC121" s="376"/>
      <c r="AD121" s="376"/>
      <c r="AE121" s="376"/>
      <c r="AF121" s="376"/>
      <c r="AG121" s="376"/>
      <c r="AH121" s="376"/>
      <c r="AI121" s="376"/>
      <c r="AJ121" s="367"/>
      <c r="AK121" s="686"/>
      <c r="AM121" s="686"/>
      <c r="AN121" s="686"/>
    </row>
    <row r="122" spans="2:40" x14ac:dyDescent="0.45">
      <c r="B122" s="392">
        <f>Tables!A29</f>
        <v>4</v>
      </c>
      <c r="C122" s="393">
        <f>Tables!C29</f>
        <v>82</v>
      </c>
      <c r="D122" s="393">
        <f>Tables!D29</f>
        <v>0.161</v>
      </c>
      <c r="E122" s="394" t="e">
        <f ca="1">IF(D122="","",IF(AND(Product_Type_Input="Central Heat Pump",'General Info and Test Results'!$C$27="Variable-Speed"),((C122-65)/(95-65))*($C$29/1.1)*0.93,((C122-65)/(95-65))*($C$29/1.1)))</f>
        <v>#N/A</v>
      </c>
      <c r="F122" s="373" t="e">
        <f t="shared" ca="1" si="25"/>
        <v>#VALUE!</v>
      </c>
      <c r="G122" s="373" t="e">
        <f t="shared" ca="1" si="26"/>
        <v>#N/A</v>
      </c>
      <c r="H122" s="373" t="e">
        <f t="shared" ca="1" si="27"/>
        <v>#VALUE!</v>
      </c>
      <c r="I122" s="373" t="e">
        <f t="shared" ca="1" si="28"/>
        <v>#N/A</v>
      </c>
      <c r="J122" s="373" t="e">
        <f t="shared" ca="1" si="29"/>
        <v>#N/A</v>
      </c>
      <c r="K122" s="373" t="e">
        <f t="shared" ca="1" si="20"/>
        <v>#N/A</v>
      </c>
      <c r="L122" s="373" t="e">
        <f t="shared" ca="1" si="21"/>
        <v>#N/A</v>
      </c>
      <c r="M122" s="373" t="e">
        <f t="shared" ca="1" si="30"/>
        <v>#N/A</v>
      </c>
      <c r="N122" s="373" t="e">
        <f t="shared" ca="1" si="22"/>
        <v>#N/A</v>
      </c>
      <c r="O122" s="373" t="e">
        <f t="shared" ca="1" si="23"/>
        <v>#VALUE!</v>
      </c>
      <c r="P122" s="373" t="e">
        <f t="shared" ca="1" si="24"/>
        <v>#VALUE!</v>
      </c>
      <c r="Q122" s="373" t="e">
        <f t="shared" ca="1" si="31"/>
        <v>#VALUE!</v>
      </c>
      <c r="R122" s="373" t="e">
        <f t="shared" ca="1" si="31"/>
        <v>#N/A</v>
      </c>
      <c r="S122" s="373" t="e">
        <f t="shared" ca="1" si="31"/>
        <v>#VALUE!</v>
      </c>
      <c r="T122" s="373" t="e">
        <f t="shared" ca="1" si="32"/>
        <v>#VALUE!</v>
      </c>
      <c r="U122" s="685"/>
      <c r="V122" s="686"/>
      <c r="W122" s="686"/>
      <c r="Y122" s="686"/>
      <c r="Z122" s="376"/>
      <c r="AA122" s="376"/>
      <c r="AB122" s="376"/>
      <c r="AC122" s="376"/>
      <c r="AD122" s="376"/>
      <c r="AE122" s="376"/>
      <c r="AF122" s="376"/>
      <c r="AG122" s="376"/>
      <c r="AH122" s="376"/>
      <c r="AI122" s="376"/>
      <c r="AJ122" s="367"/>
      <c r="AK122" s="686"/>
      <c r="AM122" s="686"/>
      <c r="AN122" s="686"/>
    </row>
    <row r="123" spans="2:40" x14ac:dyDescent="0.45">
      <c r="B123" s="392">
        <f>Tables!A30</f>
        <v>5</v>
      </c>
      <c r="C123" s="393">
        <f>Tables!C30</f>
        <v>87</v>
      </c>
      <c r="D123" s="393">
        <f>Tables!D30</f>
        <v>0.104</v>
      </c>
      <c r="E123" s="394" t="e">
        <f ca="1">IF(D123="","",IF(AND(Product_Type_Input="Central Heat Pump",'General Info and Test Results'!$C$27="Variable-Speed"),((C123-65)/(95-65))*($C$29/1.1)*0.93,((C123-65)/(95-65))*($C$29/1.1)))</f>
        <v>#N/A</v>
      </c>
      <c r="F123" s="373" t="e">
        <f t="shared" ca="1" si="25"/>
        <v>#VALUE!</v>
      </c>
      <c r="G123" s="373" t="e">
        <f t="shared" ca="1" si="26"/>
        <v>#N/A</v>
      </c>
      <c r="H123" s="373" t="e">
        <f t="shared" ca="1" si="27"/>
        <v>#VALUE!</v>
      </c>
      <c r="I123" s="373" t="e">
        <f t="shared" ca="1" si="28"/>
        <v>#N/A</v>
      </c>
      <c r="J123" s="373" t="e">
        <f t="shared" ca="1" si="29"/>
        <v>#N/A</v>
      </c>
      <c r="K123" s="373" t="e">
        <f t="shared" ca="1" si="20"/>
        <v>#N/A</v>
      </c>
      <c r="L123" s="373" t="e">
        <f t="shared" ca="1" si="21"/>
        <v>#N/A</v>
      </c>
      <c r="M123" s="373" t="e">
        <f t="shared" ca="1" si="30"/>
        <v>#N/A</v>
      </c>
      <c r="N123" s="373" t="e">
        <f t="shared" ca="1" si="22"/>
        <v>#N/A</v>
      </c>
      <c r="O123" s="373" t="e">
        <f t="shared" ca="1" si="23"/>
        <v>#VALUE!</v>
      </c>
      <c r="P123" s="373" t="e">
        <f t="shared" ca="1" si="24"/>
        <v>#VALUE!</v>
      </c>
      <c r="Q123" s="373" t="e">
        <f t="shared" ca="1" si="31"/>
        <v>#VALUE!</v>
      </c>
      <c r="R123" s="373" t="e">
        <f t="shared" ca="1" si="31"/>
        <v>#N/A</v>
      </c>
      <c r="S123" s="373" t="e">
        <f t="shared" ca="1" si="31"/>
        <v>#VALUE!</v>
      </c>
      <c r="T123" s="373" t="e">
        <f t="shared" ca="1" si="32"/>
        <v>#VALUE!</v>
      </c>
      <c r="U123" s="685"/>
      <c r="V123" s="686"/>
      <c r="W123" s="686"/>
      <c r="Y123" s="686"/>
      <c r="Z123" s="376"/>
      <c r="AA123" s="376"/>
      <c r="AB123" s="376"/>
      <c r="AC123" s="376"/>
      <c r="AD123" s="376"/>
      <c r="AE123" s="376"/>
      <c r="AF123" s="376"/>
      <c r="AG123" s="376"/>
      <c r="AH123" s="376"/>
      <c r="AI123" s="376"/>
      <c r="AJ123" s="367"/>
      <c r="AK123" s="686"/>
      <c r="AM123" s="686"/>
      <c r="AN123" s="686"/>
    </row>
    <row r="124" spans="2:40" x14ac:dyDescent="0.45">
      <c r="B124" s="392">
        <f>Tables!A31</f>
        <v>6</v>
      </c>
      <c r="C124" s="393">
        <f>Tables!C31</f>
        <v>92</v>
      </c>
      <c r="D124" s="393">
        <f>Tables!D31</f>
        <v>5.1999999999999998E-2</v>
      </c>
      <c r="E124" s="394" t="e">
        <f ca="1">IF(D124="","",IF(AND(Product_Type_Input="Central Heat Pump",'General Info and Test Results'!$C$27="Variable-Speed"),((C124-65)/(95-65))*($C$29/1.1)*0.93,((C124-65)/(95-65))*($C$29/1.1)))</f>
        <v>#N/A</v>
      </c>
      <c r="F124" s="373" t="e">
        <f t="shared" ca="1" si="25"/>
        <v>#VALUE!</v>
      </c>
      <c r="G124" s="373" t="e">
        <f t="shared" ca="1" si="26"/>
        <v>#N/A</v>
      </c>
      <c r="H124" s="373" t="e">
        <f t="shared" ca="1" si="27"/>
        <v>#VALUE!</v>
      </c>
      <c r="I124" s="373" t="e">
        <f t="shared" ca="1" si="28"/>
        <v>#N/A</v>
      </c>
      <c r="J124" s="373" t="e">
        <f t="shared" ca="1" si="29"/>
        <v>#N/A</v>
      </c>
      <c r="K124" s="373" t="e">
        <f t="shared" ca="1" si="20"/>
        <v>#N/A</v>
      </c>
      <c r="L124" s="373" t="e">
        <f t="shared" ca="1" si="21"/>
        <v>#N/A</v>
      </c>
      <c r="M124" s="373" t="e">
        <f t="shared" ca="1" si="30"/>
        <v>#N/A</v>
      </c>
      <c r="N124" s="373" t="e">
        <f t="shared" ca="1" si="22"/>
        <v>#N/A</v>
      </c>
      <c r="O124" s="373" t="e">
        <f t="shared" ca="1" si="23"/>
        <v>#VALUE!</v>
      </c>
      <c r="P124" s="373" t="e">
        <f t="shared" ca="1" si="24"/>
        <v>#VALUE!</v>
      </c>
      <c r="Q124" s="373" t="e">
        <f t="shared" ca="1" si="31"/>
        <v>#VALUE!</v>
      </c>
      <c r="R124" s="373" t="e">
        <f t="shared" ca="1" si="31"/>
        <v>#N/A</v>
      </c>
      <c r="S124" s="373" t="e">
        <f t="shared" ca="1" si="31"/>
        <v>#VALUE!</v>
      </c>
      <c r="T124" s="373" t="e">
        <f t="shared" ca="1" si="32"/>
        <v>#VALUE!</v>
      </c>
      <c r="U124" s="685"/>
      <c r="V124" s="686"/>
      <c r="W124" s="686"/>
      <c r="Y124" s="686"/>
      <c r="Z124" s="376"/>
      <c r="AA124" s="376"/>
      <c r="AB124" s="376"/>
      <c r="AC124" s="376"/>
      <c r="AD124" s="376"/>
      <c r="AE124" s="376"/>
      <c r="AF124" s="376"/>
      <c r="AG124" s="376"/>
      <c r="AH124" s="376"/>
      <c r="AI124" s="376"/>
      <c r="AJ124" s="367"/>
      <c r="AK124" s="686"/>
      <c r="AM124" s="686"/>
      <c r="AN124" s="686"/>
    </row>
    <row r="125" spans="2:40" x14ac:dyDescent="0.45">
      <c r="B125" s="392">
        <f>Tables!A32</f>
        <v>7</v>
      </c>
      <c r="C125" s="393">
        <f>Tables!C32</f>
        <v>97</v>
      </c>
      <c r="D125" s="393">
        <f>Tables!D32</f>
        <v>1.7999999999999999E-2</v>
      </c>
      <c r="E125" s="394" t="e">
        <f ca="1">IF(D125="","",IF(AND(Product_Type_Input="Central Heat Pump",'General Info and Test Results'!$C$27="Variable-Speed"),((C125-65)/(95-65))*($C$29/1.1)*0.93,((C125-65)/(95-65))*($C$29/1.1)))</f>
        <v>#N/A</v>
      </c>
      <c r="F125" s="373" t="e">
        <f t="shared" ca="1" si="25"/>
        <v>#VALUE!</v>
      </c>
      <c r="G125" s="373" t="e">
        <f t="shared" ca="1" si="26"/>
        <v>#N/A</v>
      </c>
      <c r="H125" s="373" t="e">
        <f t="shared" ca="1" si="27"/>
        <v>#VALUE!</v>
      </c>
      <c r="I125" s="373" t="e">
        <f t="shared" ca="1" si="28"/>
        <v>#N/A</v>
      </c>
      <c r="J125" s="373" t="e">
        <f t="shared" ca="1" si="29"/>
        <v>#N/A</v>
      </c>
      <c r="K125" s="373" t="e">
        <f t="shared" ca="1" si="20"/>
        <v>#N/A</v>
      </c>
      <c r="L125" s="373" t="e">
        <f t="shared" ca="1" si="21"/>
        <v>#N/A</v>
      </c>
      <c r="M125" s="373" t="e">
        <f t="shared" ca="1" si="30"/>
        <v>#N/A</v>
      </c>
      <c r="N125" s="373" t="e">
        <f t="shared" ca="1" si="22"/>
        <v>#N/A</v>
      </c>
      <c r="O125" s="373" t="e">
        <f t="shared" ca="1" si="23"/>
        <v>#VALUE!</v>
      </c>
      <c r="P125" s="373" t="e">
        <f t="shared" ca="1" si="24"/>
        <v>#VALUE!</v>
      </c>
      <c r="Q125" s="373" t="e">
        <f t="shared" ca="1" si="31"/>
        <v>#VALUE!</v>
      </c>
      <c r="R125" s="373" t="e">
        <f t="shared" ca="1" si="31"/>
        <v>#N/A</v>
      </c>
      <c r="S125" s="373" t="e">
        <f t="shared" ca="1" si="31"/>
        <v>#VALUE!</v>
      </c>
      <c r="T125" s="373" t="e">
        <f t="shared" ca="1" si="32"/>
        <v>#VALUE!</v>
      </c>
      <c r="U125" s="685"/>
      <c r="V125" s="686"/>
      <c r="W125" s="686"/>
      <c r="Y125" s="686"/>
      <c r="Z125" s="376"/>
      <c r="AA125" s="376"/>
      <c r="AB125" s="376"/>
      <c r="AC125" s="376"/>
      <c r="AD125" s="376"/>
      <c r="AE125" s="376"/>
      <c r="AF125" s="376"/>
      <c r="AG125" s="376"/>
      <c r="AH125" s="376"/>
      <c r="AI125" s="376"/>
      <c r="AJ125" s="367"/>
      <c r="AK125" s="686"/>
      <c r="AM125" s="686"/>
      <c r="AN125" s="686"/>
    </row>
    <row r="126" spans="2:40" x14ac:dyDescent="0.45">
      <c r="B126" s="392">
        <f>Tables!A33</f>
        <v>8</v>
      </c>
      <c r="C126" s="393">
        <f>Tables!C33</f>
        <v>102</v>
      </c>
      <c r="D126" s="393">
        <f>Tables!D33</f>
        <v>4.0000000000000001E-3</v>
      </c>
      <c r="E126" s="394" t="e">
        <f ca="1">IF(D126="","",IF(AND(Product_Type_Input="Central Heat Pump",'General Info and Test Results'!$C$27="Variable-Speed"),((C126-65)/(95-65))*($C$29/1.1)*0.93,((C126-65)/(95-65))*($C$29/1.1)))</f>
        <v>#N/A</v>
      </c>
      <c r="F126" s="373" t="e">
        <f ca="1">$C$39+((($C$31-$C$39)/(82-67))*(C126-67))</f>
        <v>#VALUE!</v>
      </c>
      <c r="G126" s="373" t="e">
        <f t="shared" ca="1" si="26"/>
        <v>#N/A</v>
      </c>
      <c r="H126" s="373" t="e">
        <f t="shared" ca="1" si="27"/>
        <v>#VALUE!</v>
      </c>
      <c r="I126" s="373" t="e">
        <f t="shared" ca="1" si="28"/>
        <v>#N/A</v>
      </c>
      <c r="J126" s="373" t="e">
        <f t="shared" ca="1" si="29"/>
        <v>#N/A</v>
      </c>
      <c r="K126" s="373" t="e">
        <f t="shared" ca="1" si="20"/>
        <v>#N/A</v>
      </c>
      <c r="L126" s="373" t="e">
        <f t="shared" ca="1" si="21"/>
        <v>#N/A</v>
      </c>
      <c r="M126" s="373" t="e">
        <f t="shared" ca="1" si="30"/>
        <v>#N/A</v>
      </c>
      <c r="N126" s="373" t="e">
        <f t="shared" ca="1" si="22"/>
        <v>#N/A</v>
      </c>
      <c r="O126" s="373" t="e">
        <f t="shared" ca="1" si="23"/>
        <v>#VALUE!</v>
      </c>
      <c r="P126" s="373" t="e">
        <f t="shared" ca="1" si="24"/>
        <v>#VALUE!</v>
      </c>
      <c r="Q126" s="373" t="e">
        <f t="shared" ca="1" si="31"/>
        <v>#VALUE!</v>
      </c>
      <c r="R126" s="373" t="e">
        <f t="shared" ca="1" si="31"/>
        <v>#N/A</v>
      </c>
      <c r="S126" s="373" t="e">
        <f t="shared" ca="1" si="31"/>
        <v>#VALUE!</v>
      </c>
      <c r="T126" s="373" t="e">
        <f t="shared" ca="1" si="32"/>
        <v>#VALUE!</v>
      </c>
      <c r="U126" s="685"/>
      <c r="V126" s="686"/>
      <c r="W126" s="686"/>
      <c r="Y126" s="686"/>
      <c r="Z126" s="376"/>
      <c r="AA126" s="376"/>
      <c r="AB126" s="376"/>
      <c r="AC126" s="376"/>
      <c r="AD126" s="376"/>
      <c r="AE126" s="376"/>
      <c r="AF126" s="376"/>
      <c r="AG126" s="376"/>
      <c r="AH126" s="376"/>
      <c r="AI126" s="376"/>
      <c r="AJ126" s="367"/>
      <c r="AK126" s="686"/>
      <c r="AM126" s="686"/>
      <c r="AN126" s="686"/>
    </row>
    <row r="127" spans="2:40" x14ac:dyDescent="0.45">
      <c r="B127" s="691"/>
      <c r="C127" s="409"/>
      <c r="D127" s="409"/>
      <c r="E127" s="409"/>
      <c r="F127" s="409"/>
      <c r="G127" s="409"/>
      <c r="H127" s="409"/>
      <c r="I127" s="409"/>
      <c r="J127" s="409"/>
      <c r="K127" s="409"/>
      <c r="L127" s="409"/>
      <c r="M127" s="409"/>
      <c r="N127" s="409"/>
      <c r="O127" s="409"/>
      <c r="P127" s="409"/>
      <c r="Q127" s="409"/>
      <c r="R127" s="409"/>
      <c r="S127" s="409"/>
      <c r="T127" s="409"/>
      <c r="U127" s="685"/>
      <c r="V127" s="686"/>
      <c r="W127" s="376"/>
      <c r="X127" s="376"/>
      <c r="Y127" s="376"/>
      <c r="Z127" s="376"/>
      <c r="AA127" s="376"/>
      <c r="AB127" s="376"/>
      <c r="AC127" s="376"/>
      <c r="AD127" s="686"/>
      <c r="AE127" s="686"/>
      <c r="AF127" s="686"/>
      <c r="AG127" s="686"/>
      <c r="AH127" s="686"/>
      <c r="AI127" s="686"/>
      <c r="AJ127" s="367"/>
      <c r="AK127" s="686"/>
    </row>
    <row r="128" spans="2:40" x14ac:dyDescent="0.45">
      <c r="B128" s="386" t="s">
        <v>215</v>
      </c>
      <c r="C128" s="394" t="e">
        <f ca="1">SUM(P119:P126)</f>
        <v>#VALUE!</v>
      </c>
      <c r="D128" s="409"/>
      <c r="E128" s="409"/>
      <c r="F128" s="409"/>
      <c r="G128" s="409"/>
      <c r="H128" s="409"/>
      <c r="I128" s="409"/>
      <c r="J128" s="409"/>
      <c r="K128" s="409"/>
      <c r="L128" s="409"/>
      <c r="M128" s="409"/>
      <c r="N128" s="409"/>
      <c r="O128" s="409"/>
      <c r="P128" s="409"/>
      <c r="Q128" s="409"/>
      <c r="R128" s="409"/>
      <c r="S128" s="409"/>
      <c r="T128" s="409"/>
      <c r="U128" s="685"/>
      <c r="V128" s="686"/>
      <c r="W128" s="686"/>
      <c r="X128" s="686"/>
      <c r="Y128" s="376"/>
      <c r="Z128" s="376"/>
      <c r="AA128" s="376"/>
      <c r="AB128" s="376"/>
      <c r="AC128" s="376"/>
      <c r="AD128" s="686"/>
      <c r="AE128" s="686"/>
      <c r="AF128" s="686"/>
      <c r="AG128" s="686"/>
      <c r="AH128" s="686"/>
      <c r="AI128" s="686"/>
      <c r="AJ128" s="367"/>
      <c r="AK128" s="686"/>
    </row>
    <row r="129" spans="2:37" x14ac:dyDescent="0.45">
      <c r="B129" s="386" t="s">
        <v>216</v>
      </c>
      <c r="C129" s="394" t="e">
        <f ca="1">SUM(O119:O126)</f>
        <v>#VALUE!</v>
      </c>
      <c r="D129" s="409"/>
      <c r="E129" s="409"/>
      <c r="F129" s="409"/>
      <c r="G129" s="409"/>
      <c r="H129" s="409"/>
      <c r="I129" s="409"/>
      <c r="J129" s="409"/>
      <c r="K129" s="409"/>
      <c r="L129" s="409"/>
      <c r="M129" s="409"/>
      <c r="N129" s="409"/>
      <c r="O129" s="409"/>
      <c r="P129" s="409"/>
      <c r="Q129" s="409"/>
      <c r="R129" s="409"/>
      <c r="S129" s="409"/>
      <c r="T129" s="409"/>
      <c r="U129" s="685"/>
      <c r="V129" s="686"/>
      <c r="W129" s="686"/>
      <c r="X129" s="686"/>
      <c r="Y129" s="376"/>
      <c r="Z129" s="376"/>
      <c r="AA129" s="376"/>
      <c r="AB129" s="376"/>
      <c r="AC129" s="376"/>
      <c r="AD129" s="686"/>
      <c r="AE129" s="686"/>
      <c r="AF129" s="686"/>
      <c r="AG129" s="686"/>
      <c r="AH129" s="686"/>
      <c r="AI129" s="686"/>
      <c r="AJ129" s="367"/>
      <c r="AK129" s="686"/>
    </row>
    <row r="130" spans="2:37" ht="33" customHeight="1" thickBot="1" x14ac:dyDescent="0.5">
      <c r="B130" s="384"/>
      <c r="C130" s="453" t="s">
        <v>443</v>
      </c>
      <c r="D130" s="1130" t="s">
        <v>462</v>
      </c>
      <c r="E130" s="1130"/>
      <c r="F130" s="409"/>
      <c r="G130" s="409"/>
      <c r="H130" s="409"/>
      <c r="I130" s="409"/>
      <c r="J130" s="409"/>
      <c r="K130" s="409"/>
      <c r="L130" s="409"/>
      <c r="M130" s="409"/>
      <c r="N130" s="409"/>
      <c r="O130" s="409"/>
      <c r="P130" s="409"/>
      <c r="Q130" s="409"/>
      <c r="R130" s="409"/>
      <c r="S130" s="409"/>
      <c r="T130" s="409"/>
      <c r="U130" s="685"/>
      <c r="V130" s="686"/>
      <c r="W130" s="686"/>
      <c r="X130" s="686"/>
      <c r="Y130" s="376"/>
      <c r="Z130" s="376"/>
      <c r="AA130" s="376"/>
      <c r="AB130" s="376"/>
      <c r="AC130" s="376"/>
      <c r="AD130" s="686"/>
      <c r="AE130" s="686"/>
      <c r="AF130" s="686"/>
      <c r="AG130" s="686"/>
      <c r="AH130" s="686"/>
      <c r="AI130" s="686"/>
      <c r="AJ130" s="367"/>
      <c r="AK130" s="686"/>
    </row>
    <row r="131" spans="2:37" ht="17.5" thickBot="1" x14ac:dyDescent="0.5">
      <c r="B131" s="388" t="s">
        <v>751</v>
      </c>
      <c r="C131" s="414" t="e">
        <f ca="1">C128/C129</f>
        <v>#VALUE!</v>
      </c>
      <c r="D131" s="1244" t="e">
        <f ca="1">MROUND(C131,0.025)</f>
        <v>#VALUE!</v>
      </c>
      <c r="E131" s="1244"/>
      <c r="F131" s="409"/>
      <c r="G131" s="409"/>
      <c r="H131" s="409"/>
      <c r="I131" s="409"/>
      <c r="J131" s="409"/>
      <c r="K131" s="409"/>
      <c r="L131" s="409"/>
      <c r="M131" s="409"/>
      <c r="N131" s="409"/>
      <c r="O131" s="409"/>
      <c r="P131" s="409"/>
      <c r="Q131" s="409"/>
      <c r="R131" s="409"/>
      <c r="S131" s="409"/>
      <c r="T131" s="409"/>
      <c r="U131" s="685"/>
      <c r="V131" s="686"/>
      <c r="W131" s="686"/>
      <c r="X131" s="686"/>
      <c r="Y131" s="376"/>
      <c r="Z131" s="376"/>
      <c r="AA131" s="376"/>
      <c r="AB131" s="376"/>
      <c r="AC131" s="376"/>
      <c r="AD131" s="686"/>
      <c r="AE131" s="686"/>
      <c r="AF131" s="686"/>
      <c r="AG131" s="686"/>
      <c r="AH131" s="686"/>
      <c r="AI131" s="686"/>
      <c r="AJ131" s="367"/>
      <c r="AK131" s="686"/>
    </row>
    <row r="132" spans="2:37" ht="17.5" thickBot="1" x14ac:dyDescent="0.5">
      <c r="B132" s="415"/>
      <c r="C132" s="382"/>
      <c r="D132" s="382"/>
      <c r="E132" s="382"/>
      <c r="F132" s="687"/>
      <c r="G132" s="687"/>
      <c r="H132" s="687"/>
      <c r="I132" s="687"/>
      <c r="J132" s="687"/>
      <c r="K132" s="687"/>
      <c r="L132" s="687"/>
      <c r="M132" s="687"/>
      <c r="N132" s="687"/>
      <c r="O132" s="687"/>
      <c r="P132" s="687"/>
      <c r="Q132" s="687"/>
      <c r="R132" s="687"/>
      <c r="S132" s="687"/>
      <c r="T132" s="687"/>
      <c r="U132" s="688"/>
      <c r="V132" s="686"/>
      <c r="W132" s="686"/>
      <c r="X132" s="686"/>
      <c r="Y132" s="376"/>
      <c r="Z132" s="376"/>
      <c r="AA132" s="376"/>
      <c r="AB132" s="376"/>
      <c r="AC132" s="376"/>
      <c r="AD132" s="686"/>
      <c r="AE132" s="686"/>
      <c r="AF132" s="686"/>
      <c r="AG132" s="686"/>
      <c r="AH132" s="686"/>
      <c r="AI132" s="686"/>
      <c r="AJ132" s="367"/>
      <c r="AK132" s="686"/>
    </row>
    <row r="133" spans="2:37" x14ac:dyDescent="0.45">
      <c r="B133" s="376"/>
      <c r="C133" s="376"/>
      <c r="D133" s="376"/>
      <c r="E133" s="376"/>
      <c r="F133" s="686"/>
      <c r="G133" s="686"/>
      <c r="H133" s="686"/>
      <c r="I133" s="686"/>
      <c r="J133" s="686"/>
      <c r="K133" s="686"/>
      <c r="L133" s="686"/>
      <c r="M133" s="686"/>
      <c r="N133" s="686"/>
      <c r="O133" s="686"/>
      <c r="P133" s="686"/>
      <c r="Q133" s="686"/>
      <c r="R133" s="686"/>
      <c r="S133" s="686"/>
      <c r="T133" s="686"/>
      <c r="U133" s="686"/>
      <c r="V133" s="686"/>
      <c r="W133" s="686"/>
      <c r="X133" s="686"/>
      <c r="Y133" s="376"/>
      <c r="Z133" s="376"/>
      <c r="AA133" s="376"/>
      <c r="AB133" s="686"/>
      <c r="AC133" s="686"/>
      <c r="AD133" s="686"/>
      <c r="AE133" s="686"/>
      <c r="AF133" s="686"/>
      <c r="AG133" s="686"/>
      <c r="AH133" s="686"/>
      <c r="AI133" s="686"/>
      <c r="AJ133" s="367"/>
    </row>
    <row r="134" spans="2:37" ht="17.5" thickBot="1" x14ac:dyDescent="0.5">
      <c r="B134" s="686"/>
      <c r="C134" s="686"/>
      <c r="D134" s="686"/>
      <c r="E134" s="686"/>
      <c r="F134" s="686"/>
      <c r="G134" s="686"/>
      <c r="H134" s="686"/>
      <c r="I134" s="686"/>
      <c r="J134" s="686"/>
      <c r="K134" s="686"/>
      <c r="L134" s="686"/>
      <c r="M134" s="686"/>
      <c r="N134" s="686"/>
      <c r="O134" s="686"/>
      <c r="P134" s="686"/>
      <c r="Q134" s="686"/>
      <c r="R134" s="686"/>
      <c r="S134" s="686"/>
      <c r="T134" s="686"/>
      <c r="U134" s="686"/>
      <c r="V134" s="686"/>
      <c r="W134" s="686"/>
      <c r="X134" s="686"/>
      <c r="Y134" s="376"/>
      <c r="Z134" s="376"/>
      <c r="AA134" s="376"/>
      <c r="AB134" s="686"/>
      <c r="AC134" s="686"/>
      <c r="AD134" s="686"/>
      <c r="AE134" s="686"/>
      <c r="AF134" s="686"/>
      <c r="AG134" s="686"/>
      <c r="AH134" s="686"/>
      <c r="AI134" s="686"/>
      <c r="AJ134" s="367"/>
    </row>
    <row r="135" spans="2:37" ht="17.5" thickBot="1" x14ac:dyDescent="0.5">
      <c r="B135" s="1247" t="s">
        <v>221</v>
      </c>
      <c r="C135" s="1248"/>
      <c r="D135" s="1248"/>
      <c r="E135" s="1248"/>
      <c r="F135" s="1248"/>
      <c r="G135" s="1248"/>
      <c r="H135" s="1248"/>
      <c r="I135" s="1248"/>
      <c r="J135" s="1248"/>
      <c r="K135" s="1248"/>
      <c r="L135" s="1248"/>
      <c r="M135" s="1248"/>
      <c r="N135" s="1248"/>
      <c r="O135" s="1248"/>
      <c r="P135" s="1248"/>
      <c r="Q135" s="1248"/>
      <c r="R135" s="1248"/>
      <c r="S135" s="1248"/>
      <c r="T135" s="1248"/>
      <c r="U135" s="1248"/>
      <c r="V135" s="1248"/>
      <c r="W135" s="1248"/>
      <c r="X135" s="1248"/>
      <c r="Y135" s="1248"/>
      <c r="Z135" s="1249"/>
      <c r="AA135" s="376"/>
      <c r="AB135" s="686"/>
      <c r="AC135" s="686"/>
      <c r="AD135" s="686"/>
      <c r="AE135" s="686"/>
      <c r="AF135" s="686"/>
      <c r="AG135" s="686"/>
      <c r="AH135" s="686"/>
      <c r="AI135" s="686"/>
      <c r="AJ135" s="367"/>
    </row>
    <row r="136" spans="2:37" ht="17.5" thickBot="1" x14ac:dyDescent="0.5">
      <c r="B136" s="368"/>
      <c r="C136" s="375"/>
      <c r="D136" s="409"/>
      <c r="E136" s="409"/>
      <c r="F136" s="409"/>
      <c r="G136" s="377"/>
      <c r="H136" s="377"/>
      <c r="I136" s="409"/>
      <c r="J136" s="409"/>
      <c r="K136" s="409"/>
      <c r="L136" s="409"/>
      <c r="M136" s="409"/>
      <c r="N136" s="409"/>
      <c r="O136" s="409"/>
      <c r="P136" s="409"/>
      <c r="Q136" s="409"/>
      <c r="R136" s="409"/>
      <c r="S136" s="409"/>
      <c r="T136" s="409"/>
      <c r="U136" s="409"/>
      <c r="V136" s="409"/>
      <c r="W136" s="686"/>
      <c r="X136" s="686"/>
      <c r="Y136" s="376"/>
      <c r="Z136" s="685"/>
      <c r="AA136" s="376"/>
      <c r="AB136" s="686"/>
      <c r="AC136" s="686"/>
      <c r="AD136" s="686"/>
      <c r="AE136" s="686"/>
      <c r="AF136" s="686"/>
      <c r="AG136" s="686"/>
      <c r="AH136" s="686"/>
      <c r="AI136" s="686"/>
      <c r="AJ136" s="367"/>
    </row>
    <row r="137" spans="2:37" ht="36.75" customHeight="1" thickBot="1" x14ac:dyDescent="0.5">
      <c r="B137" s="416" t="s">
        <v>0</v>
      </c>
      <c r="C137" s="417" t="s">
        <v>94</v>
      </c>
      <c r="D137" s="681"/>
      <c r="E137" s="1262" t="s">
        <v>754</v>
      </c>
      <c r="F137" s="1263"/>
      <c r="G137" s="417" t="s">
        <v>396</v>
      </c>
      <c r="H137" s="377"/>
      <c r="I137" s="409"/>
      <c r="J137" s="409" t="s">
        <v>710</v>
      </c>
      <c r="K137" s="409"/>
      <c r="L137" s="409"/>
      <c r="M137" s="409"/>
      <c r="N137" s="409"/>
      <c r="O137" s="409"/>
      <c r="P137" s="409"/>
      <c r="Q137" s="409"/>
      <c r="R137" s="409"/>
      <c r="S137" s="409"/>
      <c r="T137" s="409"/>
      <c r="U137" s="409"/>
      <c r="V137" s="409"/>
      <c r="W137" s="409"/>
      <c r="X137" s="409"/>
      <c r="Y137" s="686"/>
      <c r="Z137" s="685"/>
      <c r="AA137" s="686"/>
      <c r="AB137" s="686"/>
      <c r="AC137" s="686"/>
      <c r="AD137" s="686"/>
      <c r="AE137" s="686"/>
      <c r="AF137" s="686"/>
      <c r="AG137" s="686"/>
      <c r="AH137" s="686"/>
      <c r="AI137" s="686"/>
      <c r="AJ137" s="367"/>
    </row>
    <row r="138" spans="2:37" ht="39" customHeight="1" thickBot="1" x14ac:dyDescent="0.5">
      <c r="B138" s="416" t="s">
        <v>118</v>
      </c>
      <c r="C138" s="505">
        <f>HLOOKUP($C$137,Tables!$A$1:$H$4,4)</f>
        <v>13</v>
      </c>
      <c r="D138" s="681"/>
      <c r="E138" s="1262" t="s">
        <v>245</v>
      </c>
      <c r="F138" s="1263"/>
      <c r="G138" s="417" t="s">
        <v>399</v>
      </c>
      <c r="H138" s="377"/>
      <c r="I138" s="409"/>
      <c r="J138" s="409" t="s">
        <v>710</v>
      </c>
      <c r="K138" s="409"/>
      <c r="L138" s="409"/>
      <c r="M138" s="409"/>
      <c r="N138" s="409"/>
      <c r="O138" s="409"/>
      <c r="P138" s="409"/>
      <c r="Q138" s="409"/>
      <c r="R138" s="409"/>
      <c r="S138" s="409"/>
      <c r="T138" s="409"/>
      <c r="U138" s="409"/>
      <c r="V138" s="409"/>
      <c r="W138" s="409"/>
      <c r="X138" s="686"/>
      <c r="Y138" s="686"/>
      <c r="Z138" s="685"/>
      <c r="AA138" s="686"/>
      <c r="AB138" s="686"/>
      <c r="AC138" s="686"/>
      <c r="AD138" s="686"/>
      <c r="AE138" s="686"/>
      <c r="AF138" s="686"/>
      <c r="AG138" s="686"/>
      <c r="AH138" s="686"/>
      <c r="AI138" s="686"/>
      <c r="AJ138" s="367"/>
    </row>
    <row r="139" spans="2:37" ht="36" customHeight="1" thickBot="1" x14ac:dyDescent="0.5">
      <c r="B139" s="419"/>
      <c r="C139" s="418"/>
      <c r="D139" s="681"/>
      <c r="E139" s="1262" t="str">
        <f>IF($G$137="Minimum","Minimum Design Heating Requirement, DHRmin","Maximum Design Heating Requirement, DHRmax")</f>
        <v>Minimum Design Heating Requirement, DHRmin</v>
      </c>
      <c r="F139" s="1263"/>
      <c r="G139" s="529" t="e">
        <f ca="1">MROUND(IF(AND($C$137="V",$G$137 = "Minimum"),$G$140,IF(AND($C$137="V",$G$137 = "Maximum"),2.2*$G$140,IF($G$137="Minimum",$G$140*((65-$G$141)/60),2*$G$140*((65-$G$141)/60)))),5000)</f>
        <v>#N/A</v>
      </c>
      <c r="H139" s="377"/>
      <c r="I139" s="409"/>
      <c r="J139" s="409" t="s">
        <v>710</v>
      </c>
      <c r="K139" s="409"/>
      <c r="L139" s="409" t="s">
        <v>710</v>
      </c>
      <c r="M139" s="409"/>
      <c r="N139" s="409"/>
      <c r="O139" s="409"/>
      <c r="P139" s="409"/>
      <c r="Q139" s="409"/>
      <c r="R139" s="409"/>
      <c r="S139" s="409"/>
      <c r="T139" s="409"/>
      <c r="U139" s="409"/>
      <c r="V139" s="409"/>
      <c r="W139" s="409"/>
      <c r="X139" s="686"/>
      <c r="Y139" s="686"/>
      <c r="Z139" s="685"/>
      <c r="AA139" s="686"/>
      <c r="AB139" s="686"/>
      <c r="AC139" s="686"/>
      <c r="AD139" s="686"/>
      <c r="AE139" s="686"/>
      <c r="AF139" s="686"/>
      <c r="AG139" s="686"/>
      <c r="AH139" s="686"/>
      <c r="AI139" s="686"/>
      <c r="AJ139" s="367"/>
    </row>
    <row r="140" spans="2:37" ht="40.5" customHeight="1" thickBot="1" x14ac:dyDescent="0.5">
      <c r="B140" s="1264" t="s">
        <v>246</v>
      </c>
      <c r="C140" s="1268">
        <v>40</v>
      </c>
      <c r="D140" s="681"/>
      <c r="E140" s="1262" t="s">
        <v>244</v>
      </c>
      <c r="F140" s="1263"/>
      <c r="G140" s="414" t="e">
        <f ca="1">IF($G$138="H1",$C$43,IF($G$138="H1-1",$C$44,IF($G$138="H1-2",$C$45,IF($G$138="H1-N",$C$60,"Error, Fix Cell G136"))))</f>
        <v>#N/A</v>
      </c>
      <c r="H140" s="377"/>
      <c r="I140" s="409"/>
      <c r="J140" s="409"/>
      <c r="K140" s="409"/>
      <c r="L140" s="409"/>
      <c r="M140" s="409"/>
      <c r="N140" s="409"/>
      <c r="O140" s="409"/>
      <c r="P140" s="409"/>
      <c r="Q140" s="409"/>
      <c r="R140" s="409"/>
      <c r="S140" s="409"/>
      <c r="T140" s="409"/>
      <c r="U140" s="409"/>
      <c r="V140" s="409"/>
      <c r="W140" s="409"/>
      <c r="X140" s="686"/>
      <c r="Y140" s="686"/>
      <c r="Z140" s="685"/>
      <c r="AA140" s="686"/>
      <c r="AB140" s="686"/>
      <c r="AC140" s="686"/>
      <c r="AD140" s="686"/>
      <c r="AE140" s="686"/>
      <c r="AF140" s="686"/>
      <c r="AG140" s="686"/>
      <c r="AH140" s="686"/>
      <c r="AI140" s="686"/>
      <c r="AJ140" s="367"/>
    </row>
    <row r="141" spans="2:37" ht="38.25" customHeight="1" thickBot="1" x14ac:dyDescent="0.5">
      <c r="B141" s="1265"/>
      <c r="C141" s="1269"/>
      <c r="D141" s="681"/>
      <c r="E141" s="1262" t="s">
        <v>323</v>
      </c>
      <c r="F141" s="1263"/>
      <c r="G141" s="505">
        <f>HLOOKUP($C$137,Tables!$A$1:$H$4,3)</f>
        <v>5</v>
      </c>
      <c r="H141" s="377"/>
      <c r="I141" s="409"/>
      <c r="J141" s="409"/>
      <c r="K141" s="409"/>
      <c r="L141" s="409"/>
      <c r="M141" s="409"/>
      <c r="N141" s="409"/>
      <c r="O141" s="409"/>
      <c r="P141" s="409"/>
      <c r="Q141" s="409"/>
      <c r="R141" s="409"/>
      <c r="S141" s="409"/>
      <c r="T141" s="409"/>
      <c r="U141" s="409"/>
      <c r="V141" s="409"/>
      <c r="W141" s="409"/>
      <c r="X141" s="686"/>
      <c r="Y141" s="686"/>
      <c r="Z141" s="685"/>
      <c r="AA141" s="686"/>
      <c r="AB141" s="686"/>
      <c r="AC141" s="686"/>
      <c r="AD141" s="686"/>
      <c r="AE141" s="686"/>
      <c r="AF141" s="686"/>
      <c r="AG141" s="686"/>
      <c r="AH141" s="686"/>
      <c r="AI141" s="686"/>
      <c r="AJ141" s="367"/>
    </row>
    <row r="142" spans="2:37" ht="18.75" customHeight="1" thickBot="1" x14ac:dyDescent="0.5">
      <c r="B142" s="1266" t="s">
        <v>247</v>
      </c>
      <c r="C142" s="1268">
        <v>-40</v>
      </c>
      <c r="D142" s="681"/>
      <c r="E142" s="1262" t="s">
        <v>126</v>
      </c>
      <c r="F142" s="1263"/>
      <c r="G142" s="505">
        <v>0.77</v>
      </c>
      <c r="H142" s="377"/>
      <c r="I142" s="409"/>
      <c r="J142" s="409"/>
      <c r="K142" s="409"/>
      <c r="L142" s="409"/>
      <c r="M142" s="409"/>
      <c r="N142" s="409"/>
      <c r="O142" s="409"/>
      <c r="P142" s="409"/>
      <c r="Q142" s="409"/>
      <c r="R142" s="409"/>
      <c r="S142" s="409"/>
      <c r="T142" s="409"/>
      <c r="U142" s="409"/>
      <c r="V142" s="409"/>
      <c r="W142" s="409"/>
      <c r="X142" s="686"/>
      <c r="Y142" s="686"/>
      <c r="Z142" s="685"/>
      <c r="AA142" s="686"/>
      <c r="AB142" s="686"/>
      <c r="AC142" s="686"/>
      <c r="AD142" s="686"/>
      <c r="AE142" s="686"/>
      <c r="AF142" s="686"/>
      <c r="AG142" s="686"/>
      <c r="AH142" s="686"/>
      <c r="AI142" s="686"/>
      <c r="AJ142" s="367"/>
    </row>
    <row r="143" spans="2:37" ht="31.5" customHeight="1" thickBot="1" x14ac:dyDescent="0.5">
      <c r="B143" s="1267"/>
      <c r="C143" s="1269"/>
      <c r="D143" s="681"/>
      <c r="E143" s="926" t="s">
        <v>710</v>
      </c>
      <c r="F143" s="681"/>
      <c r="G143" s="681"/>
      <c r="H143" s="377"/>
      <c r="I143" s="409"/>
      <c r="J143" s="409"/>
      <c r="K143" s="409"/>
      <c r="L143" s="409"/>
      <c r="M143" s="409"/>
      <c r="N143" s="409"/>
      <c r="O143" s="409"/>
      <c r="P143" s="409"/>
      <c r="Q143" s="409"/>
      <c r="R143" s="409"/>
      <c r="S143" s="409"/>
      <c r="T143" s="409"/>
      <c r="U143" s="409"/>
      <c r="V143" s="409"/>
      <c r="W143" s="409"/>
      <c r="X143" s="686"/>
      <c r="Y143" s="686"/>
      <c r="Z143" s="685"/>
      <c r="AA143" s="686"/>
      <c r="AB143" s="686"/>
      <c r="AC143" s="686"/>
      <c r="AD143" s="686"/>
      <c r="AE143" s="686"/>
      <c r="AF143" s="686"/>
      <c r="AG143" s="686"/>
      <c r="AH143" s="686"/>
      <c r="AI143" s="686"/>
      <c r="AJ143" s="367"/>
    </row>
    <row r="144" spans="2:37" x14ac:dyDescent="0.45">
      <c r="B144" s="420" t="s">
        <v>436</v>
      </c>
      <c r="C144" s="421"/>
      <c r="D144" s="409"/>
      <c r="E144" s="409"/>
      <c r="F144" s="409" t="s">
        <v>710</v>
      </c>
      <c r="G144" s="409"/>
      <c r="H144" s="377"/>
      <c r="I144" s="409"/>
      <c r="J144" s="409"/>
      <c r="K144" s="409"/>
      <c r="L144" s="409"/>
      <c r="M144" s="409"/>
      <c r="N144" s="409"/>
      <c r="O144" s="409"/>
      <c r="P144" s="409"/>
      <c r="Q144" s="409"/>
      <c r="R144" s="409"/>
      <c r="S144" s="409"/>
      <c r="T144" s="409"/>
      <c r="U144" s="409"/>
      <c r="V144" s="409"/>
      <c r="W144" s="409"/>
      <c r="X144" s="686"/>
      <c r="Y144" s="686"/>
      <c r="Z144" s="685"/>
      <c r="AA144" s="686"/>
      <c r="AB144" s="686"/>
      <c r="AC144" s="686"/>
      <c r="AD144" s="686"/>
      <c r="AE144" s="686"/>
      <c r="AF144" s="686"/>
      <c r="AG144" s="686"/>
      <c r="AH144" s="686"/>
      <c r="AI144" s="686"/>
      <c r="AJ144" s="367"/>
    </row>
    <row r="145" spans="2:36" ht="18" customHeight="1" x14ac:dyDescent="0.45">
      <c r="B145" s="678" t="s">
        <v>378</v>
      </c>
      <c r="C145" s="385"/>
      <c r="D145" s="690"/>
      <c r="E145" s="690"/>
      <c r="F145" s="690"/>
      <c r="G145" s="690"/>
      <c r="H145" s="385"/>
      <c r="I145" s="690"/>
      <c r="J145" s="690"/>
      <c r="K145" s="690"/>
      <c r="L145" s="690"/>
      <c r="M145" s="690"/>
      <c r="N145" s="690"/>
      <c r="O145" s="690"/>
      <c r="P145" s="690"/>
      <c r="Q145" s="690"/>
      <c r="R145" s="690"/>
      <c r="S145" s="683"/>
      <c r="T145" s="683"/>
      <c r="U145" s="683"/>
      <c r="V145" s="683"/>
      <c r="W145" s="683"/>
      <c r="X145" s="683"/>
      <c r="Y145" s="683"/>
      <c r="Z145" s="694"/>
      <c r="AA145" s="686"/>
      <c r="AB145" s="686"/>
      <c r="AC145" s="686"/>
      <c r="AD145" s="686"/>
      <c r="AE145" s="686"/>
      <c r="AF145" s="686"/>
      <c r="AG145" s="686"/>
      <c r="AH145" s="686"/>
      <c r="AI145" s="686"/>
      <c r="AJ145" s="367"/>
    </row>
    <row r="146" spans="2:36" x14ac:dyDescent="0.45">
      <c r="B146" s="691"/>
      <c r="C146" s="409"/>
      <c r="D146" s="409"/>
      <c r="E146" s="409"/>
      <c r="F146" s="409"/>
      <c r="G146" s="409"/>
      <c r="H146" s="409"/>
      <c r="I146" s="409"/>
      <c r="J146" s="409"/>
      <c r="K146" s="409"/>
      <c r="L146" s="409"/>
      <c r="M146" s="409"/>
      <c r="N146" s="409"/>
      <c r="O146" s="409"/>
      <c r="P146" s="409"/>
      <c r="Q146" s="409"/>
      <c r="R146" s="409"/>
      <c r="S146" s="409"/>
      <c r="T146" s="409"/>
      <c r="U146" s="409"/>
      <c r="V146" s="409"/>
      <c r="W146" s="409"/>
      <c r="X146" s="686"/>
      <c r="Y146" s="686"/>
      <c r="Z146" s="685"/>
      <c r="AA146" s="686"/>
      <c r="AB146" s="686"/>
      <c r="AC146" s="686"/>
      <c r="AD146" s="686"/>
      <c r="AE146" s="686"/>
      <c r="AF146" s="686"/>
      <c r="AG146" s="686"/>
      <c r="AH146" s="686"/>
      <c r="AI146" s="686"/>
      <c r="AJ146" s="367"/>
    </row>
    <row r="147" spans="2:36" x14ac:dyDescent="0.45">
      <c r="B147" s="691"/>
      <c r="C147" s="409"/>
      <c r="D147" s="409"/>
      <c r="E147" s="409"/>
      <c r="F147" s="409" t="s">
        <v>710</v>
      </c>
      <c r="G147" s="409"/>
      <c r="H147" s="409"/>
      <c r="I147" s="409"/>
      <c r="J147" s="409"/>
      <c r="K147" s="409"/>
      <c r="L147" s="409"/>
      <c r="M147" s="409"/>
      <c r="N147" s="409"/>
      <c r="O147" s="409"/>
      <c r="P147" s="409"/>
      <c r="Q147" s="409"/>
      <c r="R147" s="409"/>
      <c r="S147" s="409"/>
      <c r="T147" s="409"/>
      <c r="U147" s="409"/>
      <c r="V147" s="409"/>
      <c r="W147" s="409"/>
      <c r="X147" s="686"/>
      <c r="Y147" s="686"/>
      <c r="Z147" s="685"/>
      <c r="AA147" s="686"/>
      <c r="AB147" s="686"/>
      <c r="AC147" s="686"/>
      <c r="AD147" s="686"/>
      <c r="AE147" s="686"/>
      <c r="AF147" s="686"/>
      <c r="AG147" s="686"/>
      <c r="AH147" s="686"/>
      <c r="AI147" s="686"/>
      <c r="AJ147" s="367"/>
    </row>
    <row r="148" spans="2:36" x14ac:dyDescent="0.45">
      <c r="B148" s="422" t="s">
        <v>324</v>
      </c>
      <c r="C148" s="423" t="e">
        <f ca="1">ROUND(MIN(0.25,((1-(($C$54/($I$54))/($C$43/($I$43))))/(1-$C$54/($C$43*'Optional H1C Tests'!$D$13)))),2)</f>
        <v>#N/A</v>
      </c>
      <c r="D148" s="377"/>
      <c r="E148" s="377" t="s">
        <v>710</v>
      </c>
      <c r="F148" s="409" t="s">
        <v>710</v>
      </c>
      <c r="G148" s="377"/>
      <c r="H148" s="377"/>
      <c r="I148" s="409"/>
      <c r="J148" s="409"/>
      <c r="K148" s="409"/>
      <c r="L148" s="409"/>
      <c r="M148" s="409"/>
      <c r="N148" s="409"/>
      <c r="O148" s="409"/>
      <c r="P148" s="409"/>
      <c r="Q148" s="409"/>
      <c r="R148" s="409"/>
      <c r="S148" s="409"/>
      <c r="T148" s="409"/>
      <c r="U148" s="409"/>
      <c r="V148" s="409"/>
      <c r="W148" s="409"/>
      <c r="X148" s="686"/>
      <c r="Y148" s="686"/>
      <c r="Z148" s="685"/>
      <c r="AA148" s="686"/>
      <c r="AB148" s="686"/>
      <c r="AC148" s="686"/>
      <c r="AD148" s="686"/>
      <c r="AE148" s="686"/>
      <c r="AF148" s="686"/>
      <c r="AG148" s="686"/>
      <c r="AH148" s="686"/>
      <c r="AI148" s="686"/>
      <c r="AJ148" s="367"/>
    </row>
    <row r="149" spans="2:36" x14ac:dyDescent="0.45">
      <c r="B149" s="384"/>
      <c r="C149" s="377"/>
      <c r="D149" s="377"/>
      <c r="E149" s="925" t="s">
        <v>710</v>
      </c>
      <c r="F149" s="377"/>
      <c r="G149" s="377"/>
      <c r="H149" s="377"/>
      <c r="I149" s="409"/>
      <c r="J149" s="409"/>
      <c r="K149" s="409"/>
      <c r="L149" s="409"/>
      <c r="M149" s="409"/>
      <c r="N149" s="409"/>
      <c r="O149" s="409"/>
      <c r="P149" s="409"/>
      <c r="Q149" s="409"/>
      <c r="R149" s="409"/>
      <c r="S149" s="409"/>
      <c r="T149" s="409"/>
      <c r="U149" s="409"/>
      <c r="V149" s="409"/>
      <c r="W149" s="409"/>
      <c r="X149" s="686"/>
      <c r="Y149" s="686"/>
      <c r="Z149" s="685"/>
      <c r="AA149" s="686"/>
      <c r="AB149" s="686"/>
      <c r="AC149" s="686"/>
      <c r="AD149" s="686"/>
      <c r="AE149" s="686"/>
      <c r="AF149" s="686"/>
      <c r="AG149" s="686"/>
      <c r="AH149" s="686"/>
      <c r="AI149" s="686"/>
      <c r="AJ149" s="367"/>
    </row>
    <row r="150" spans="2:36" x14ac:dyDescent="0.45">
      <c r="B150" s="384"/>
      <c r="C150" s="377"/>
      <c r="D150" s="377"/>
      <c r="E150" s="377"/>
      <c r="F150" s="377"/>
      <c r="G150" s="377"/>
      <c r="H150" s="377"/>
      <c r="I150" s="409"/>
      <c r="J150" s="409"/>
      <c r="K150" s="409"/>
      <c r="L150" s="409"/>
      <c r="M150" s="409"/>
      <c r="N150" s="409"/>
      <c r="O150" s="409"/>
      <c r="P150" s="409"/>
      <c r="Q150" s="409"/>
      <c r="R150" s="409"/>
      <c r="S150" s="409"/>
      <c r="T150" s="409"/>
      <c r="U150" s="409"/>
      <c r="V150" s="409"/>
      <c r="W150" s="409"/>
      <c r="X150" s="686"/>
      <c r="Y150" s="686"/>
      <c r="Z150" s="685"/>
      <c r="AA150" s="686"/>
      <c r="AB150" s="686"/>
      <c r="AC150" s="686"/>
      <c r="AD150" s="686"/>
      <c r="AE150" s="686"/>
      <c r="AF150" s="686"/>
      <c r="AG150" s="686"/>
      <c r="AH150" s="686"/>
      <c r="AI150" s="686"/>
      <c r="AJ150" s="367"/>
    </row>
    <row r="151" spans="2:36" x14ac:dyDescent="0.45">
      <c r="B151" s="390" t="s">
        <v>122</v>
      </c>
      <c r="C151" s="391" t="s">
        <v>316</v>
      </c>
      <c r="D151" s="391" t="s">
        <v>104</v>
      </c>
      <c r="E151" s="391" t="s">
        <v>318</v>
      </c>
      <c r="F151" s="391" t="s">
        <v>101</v>
      </c>
      <c r="G151" s="391" t="s">
        <v>102</v>
      </c>
      <c r="H151" s="391" t="s">
        <v>319</v>
      </c>
      <c r="I151" s="391" t="s">
        <v>106</v>
      </c>
      <c r="J151" s="391" t="s">
        <v>429</v>
      </c>
      <c r="K151" s="391" t="s">
        <v>107</v>
      </c>
      <c r="L151" s="391" t="s">
        <v>108</v>
      </c>
      <c r="M151" s="391" t="s">
        <v>109</v>
      </c>
      <c r="N151" s="391" t="s">
        <v>110</v>
      </c>
      <c r="O151" s="391" t="s">
        <v>111</v>
      </c>
      <c r="P151" s="409"/>
      <c r="Q151" s="409"/>
      <c r="R151" s="409"/>
      <c r="S151" s="409"/>
      <c r="T151" s="409"/>
      <c r="U151" s="409"/>
      <c r="V151" s="409"/>
      <c r="W151" s="409"/>
      <c r="X151" s="686"/>
      <c r="Y151" s="686"/>
      <c r="Z151" s="685"/>
      <c r="AA151" s="686"/>
      <c r="AB151" s="686"/>
      <c r="AC151" s="686"/>
      <c r="AD151" s="686"/>
      <c r="AE151" s="686"/>
      <c r="AF151" s="686"/>
      <c r="AG151" s="686"/>
      <c r="AH151" s="686"/>
      <c r="AI151" s="686"/>
      <c r="AJ151" s="367"/>
    </row>
    <row r="152" spans="2:36" x14ac:dyDescent="0.45">
      <c r="B152" s="392">
        <f>IF(C152="","",Tables!A6)</f>
        <v>1</v>
      </c>
      <c r="C152" s="393">
        <f>IF(D152="","",IF($C$137="I",Tables!B7,Tables!B8))</f>
        <v>52</v>
      </c>
      <c r="D152" s="393">
        <f>IF($C$137="I", IF(Tables!C7=0,"",Tables!C7),IF(HLOOKUP($C$137,Tables!$A$1:$H$23,ROW()-144)=0,"",HLOOKUP($C$137,Tables!$A$1:$H$23,ROW()-144)))</f>
        <v>0.10299999999999999</v>
      </c>
      <c r="E152" s="373">
        <f>IF(D152="","",((HLOOKUP($C$137,Tables!$A$37:$H$40,4,FALSE)-C152)/(HLOOKUP($C$137,Tables!$A$37:$H$40,4,FALSE)-5))*HLOOKUP($C$137,Tables!$A$37:$H$40,2,FALSE)*IF(Product_Type_Input=INDEX(Product_Types,2),$C$27,IF(Product_Type_Input=INDEX(Product_Types,3),$C$43)))</f>
        <v>0</v>
      </c>
      <c r="F152" s="373" t="b">
        <f>IF(D152="","",
IF('General Info and Test Results'!$C$49="No",
IF(OR(C152&gt;=45,C152&lt;=17),$C$49+((($C$43-$C$49)*(C152-17))/(47-17)),
$C$49+((($C$46-$C$49)*(C152-17))/(35-17))),
IF('General Info and Test Results'!$C$49="Yes",
IF(AND(C152&gt;=17,C152&lt;45),$C$49+((($C$46-$C$49)*(C152-17))/(35-17)),
IF(C152&gt;=45,$C$49+((($C$43-$C$49)*(C152-17))/(47-17)),
IF(C152&lt;17,$C$52+((($C$49-$C$52)*(C152-5))/(17-5))))))))</f>
        <v>0</v>
      </c>
      <c r="G152" s="373" t="e">
        <f>IF(D152="","",MIN(E152/F152,1))</f>
        <v>#DIV/0!</v>
      </c>
      <c r="H152" s="373" t="b">
        <f>IF(D152="","",
IF('General Info and Test Results'!$C$49="No",
IF(OR(C152&gt;=45,C152&lt;=17),$I$49+((($I$43-$I$49)*(C152-17))/(47-17)),
$I$49+((($I$46-$I$49)*(C152-17))/(35-17))),
IF('General Info and Test Results'!$C$49="Yes",
IF(AND(C152&gt;=17,C152&lt;45),$I$49+((($I$46-$I$49)*(C152-17))/(35-17)),
IF(C152&gt;=45,$I$49+((($I$43-$I$49)*(C152-17))/(47-17)),
IF(C152&lt;17,$I$52+((($I$49-$I$52)*(C152-5))/(17-5))))))))</f>
        <v>0</v>
      </c>
      <c r="I152" s="373" t="e">
        <f>IF(D152="","",F152/(3.413*H152))</f>
        <v>#DIV/0!</v>
      </c>
      <c r="J152" s="373" t="e">
        <f>IF(D152="","",IF(OR(C152&lt;=$C$142,I152&lt;1),0,IF(AND(C152&gt;$C$142,C152&lt;=$C$140,I152&gt;=1),0.5,1)))</f>
        <v>#DIV/0!</v>
      </c>
      <c r="K152" s="373" t="e">
        <f ca="1">IF(D152="","",1-$C$148*(1-G152))</f>
        <v>#N/A</v>
      </c>
      <c r="L152" s="373" t="e">
        <f ca="1">IF(D152="","",((G152*H152*J152)/K152)*D152)</f>
        <v>#DIV/0!</v>
      </c>
      <c r="M152" s="424" t="e">
        <f>IF(D152="","",((E152-(G152*F152*J152))/3.413)*D152)</f>
        <v>#DIV/0!</v>
      </c>
      <c r="N152" s="373">
        <f>IF(D152="","",E152*D152)</f>
        <v>0</v>
      </c>
      <c r="O152" s="373">
        <f>IF(D152="","",IF('General Info and Test Results'!$C$36="Yes",1+0.03*(1-((MAX('H2 Tests'!$D$11,1.5)-1.5)/(MIN('H2 Tests'!$D$12,12)-1.5))),1))</f>
        <v>1</v>
      </c>
      <c r="P152" s="409"/>
      <c r="Q152" s="409"/>
      <c r="R152" s="409"/>
      <c r="S152" s="409"/>
      <c r="T152" s="409"/>
      <c r="U152" s="409"/>
      <c r="V152" s="409"/>
      <c r="W152" s="409"/>
      <c r="X152" s="686"/>
      <c r="Y152" s="686"/>
      <c r="Z152" s="685"/>
      <c r="AA152" s="686"/>
      <c r="AB152" s="686"/>
      <c r="AC152" s="686"/>
      <c r="AD152" s="686"/>
      <c r="AE152" s="686"/>
      <c r="AF152" s="686"/>
      <c r="AG152" s="686"/>
      <c r="AH152" s="686"/>
      <c r="AI152" s="686"/>
      <c r="AJ152" s="367"/>
    </row>
    <row r="153" spans="2:36" x14ac:dyDescent="0.45">
      <c r="B153" s="392">
        <f>IF(C153="","",Tables!A7)</f>
        <v>2</v>
      </c>
      <c r="C153" s="393">
        <f>IF(D153="","",IF($C$137="I",Tables!B8,Tables!B9))</f>
        <v>47</v>
      </c>
      <c r="D153" s="393">
        <f>IF($C$137="I", IF(Tables!C8=0,"",Tables!C8),IF(HLOOKUP($C$137,Tables!$A$1:$H$23,ROW()-144)=0,"",HLOOKUP($C$137,Tables!$A$1:$H$23,ROW()-144)))</f>
        <v>9.2999999999999999E-2</v>
      </c>
      <c r="E153" s="373">
        <f>IF(D153="","",((HLOOKUP($C$137,Tables!$A$37:$H$40,4,FALSE)-C153)/(HLOOKUP($C$137,Tables!$A$37:$H$40,4,FALSE)-5))*HLOOKUP($C$137,Tables!$A$37:$H$40,2,FALSE)*IF(Product_Type_Input=INDEX(Product_Types,2),$C$27,IF(Product_Type_Input=INDEX(Product_Types,3),$C$43)))</f>
        <v>0</v>
      </c>
      <c r="F153" s="373" t="b">
        <f>IF(D153="","",
IF('General Info and Test Results'!$C$49="No",
IF(OR(C153&gt;=45,C153&lt;=17),$C$49+((($C$43-$C$49)*(C153-17))/(47-17)),
$C$49+((($C$46-$C$49)*(C153-17))/(35-17))),
IF('General Info and Test Results'!$C$49="Yes",
IF(AND(C153&gt;=17,C153&lt;45),$C$49+((($C$46-$C$49)*(C153-17))/(35-17)),
IF(C153&gt;=45,$C$49+((($C$43-$C$49)*(C153-17))/(47-17)),
IF(C153&lt;17,$C$52+((($C$49-$C$52)*(C153-5))/(17-5))))))))</f>
        <v>0</v>
      </c>
      <c r="G153" s="373" t="e">
        <f t="shared" ref="G153:G167" si="33">IF(D153="","",MIN(E153/F153,1))</f>
        <v>#DIV/0!</v>
      </c>
      <c r="H153" s="373" t="b">
        <f>IF(D153="","",
IF('General Info and Test Results'!$C$49="No",
IF(OR(C153&gt;=45,C153&lt;=17),$I$49+((($I$43-$I$49)*(C153-17))/(47-17)),
$I$49+((($I$46-$I$49)*(C153-17))/(35-17))),
IF('General Info and Test Results'!$C$49="Yes",
IF(AND(C153&gt;=17,C153&lt;45),$I$49+((($I$46-$I$49)*(C153-17))/(35-17)),
IF(C153&gt;=45,$I$49+((($I$43-$I$49)*(C153-17))/(47-17)),
IF(C153&lt;17,$I$52+((($I$49-$I$52)*(C153-5))/(17-5))))))))</f>
        <v>0</v>
      </c>
      <c r="I153" s="373" t="e">
        <f t="shared" ref="I153:I167" si="34">IF(D153="","",F153/(3.413*H153))</f>
        <v>#DIV/0!</v>
      </c>
      <c r="J153" s="373" t="e">
        <f t="shared" ref="J153:J167" si="35">IF(D153="","",IF(OR(C153&lt;=$C$142,I153&lt;1),0,IF(AND(C153&gt;$C$142,C153&lt;=$C$140,I153&gt;=1),0.5,1)))</f>
        <v>#DIV/0!</v>
      </c>
      <c r="K153" s="373" t="e">
        <f t="shared" ref="K153:K167" ca="1" si="36">IF(D153="","",1-$C$148*(1-G153))</f>
        <v>#N/A</v>
      </c>
      <c r="L153" s="373" t="e">
        <f t="shared" ref="L153:L167" ca="1" si="37">IF(D153="","",((G153*H153*J153)/K153)*D153)</f>
        <v>#DIV/0!</v>
      </c>
      <c r="M153" s="373" t="e">
        <f t="shared" ref="M153:M167" si="38">IF(D153="","",((E153-(G153*F153*J153))/3.413)*D153)</f>
        <v>#DIV/0!</v>
      </c>
      <c r="N153" s="373">
        <f>IF(D153="","",E153*D153)</f>
        <v>0</v>
      </c>
      <c r="O153" s="373">
        <f>IF(D153="","",IF('General Info and Test Results'!$C$36="Yes",1+0.03*(1-((MAX('H2 Tests'!$D$11,1.5)-1.5)/(MIN('H2 Tests'!$D$12,12)-1.5))),1))</f>
        <v>1</v>
      </c>
      <c r="P153" s="409"/>
      <c r="Q153" s="409"/>
      <c r="R153" s="409"/>
      <c r="S153" s="409"/>
      <c r="T153" s="409"/>
      <c r="U153" s="409"/>
      <c r="V153" s="409"/>
      <c r="W153" s="409"/>
      <c r="X153" s="686"/>
      <c r="Y153" s="686"/>
      <c r="Z153" s="685"/>
      <c r="AA153" s="686"/>
      <c r="AB153" s="686"/>
      <c r="AC153" s="686"/>
      <c r="AD153" s="686"/>
      <c r="AE153" s="686"/>
      <c r="AF153" s="686"/>
      <c r="AG153" s="686"/>
      <c r="AH153" s="686"/>
      <c r="AI153" s="686"/>
      <c r="AJ153" s="367"/>
    </row>
    <row r="154" spans="2:36" x14ac:dyDescent="0.45">
      <c r="B154" s="392">
        <f>IF(C154="","",Tables!A8)</f>
        <v>3</v>
      </c>
      <c r="C154" s="393">
        <f>IF(D154="","",IF($C$137="I",Tables!B9,Tables!B10))</f>
        <v>42</v>
      </c>
      <c r="D154" s="393">
        <f>IF($C$137="I", IF(Tables!C9=0,"",Tables!C9),IF(HLOOKUP($C$137,Tables!$A$1:$H$23,ROW()-144)=0,"",HLOOKUP($C$137,Tables!$A$1:$H$23,ROW()-144)))</f>
        <v>0.1</v>
      </c>
      <c r="E154" s="373">
        <f>IF(D154="","",((HLOOKUP($C$137,Tables!$A$37:$H$40,4,FALSE)-C154)/(HLOOKUP($C$137,Tables!$A$37:$H$40,4,FALSE)-5))*HLOOKUP($C$137,Tables!$A$37:$H$40,2,FALSE)*IF(Product_Type_Input=INDEX(Product_Types,2),$C$27,IF(Product_Type_Input=INDEX(Product_Types,3),$C$43)))</f>
        <v>0</v>
      </c>
      <c r="F154" s="373" t="b">
        <f>IF(D154="","",
IF('General Info and Test Results'!$C$49="No",
IF(OR(C154&gt;=45,C154&lt;=17),$C$49+((($C$43-$C$49)*(C154-17))/(47-17)),
$C$49+((($C$46-$C$49)*(C154-17))/(35-17))),
IF('General Info and Test Results'!$C$49="Yes",
IF(AND(C154&gt;=17,C154&lt;45),$C$49+((($C$46-$C$49)*(C154-17))/(35-17)),
IF(C154&gt;=45,$C$49+((($C$43-$C$49)*(C154-17))/(47-17)),
IF(C154&lt;17,$C$52+((($C$49-$C$52)*(C154-5))/(17-5))))))))</f>
        <v>0</v>
      </c>
      <c r="G154" s="373" t="e">
        <f t="shared" si="33"/>
        <v>#DIV/0!</v>
      </c>
      <c r="H154" s="373" t="b">
        <f>IF(D154="","",
IF('General Info and Test Results'!$C$49="No",
IF(OR(C154&gt;=45,C154&lt;=17),$I$49+((($I$43-$I$49)*(C154-17))/(47-17)),
$I$49+((($I$46-$I$49)*(C154-17))/(35-17))),
IF('General Info and Test Results'!$C$49="Yes",
IF(AND(C154&gt;=17,C154&lt;45),$I$49+((($I$46-$I$49)*(C154-17))/(35-17)),
IF(C154&gt;=45,$I$49+((($I$43-$I$49)*(C154-17))/(47-17)),
IF(C154&lt;17,$I$52+((($I$49-$I$52)*(C154-5))/(17-5))))))))</f>
        <v>0</v>
      </c>
      <c r="I154" s="373" t="e">
        <f t="shared" si="34"/>
        <v>#DIV/0!</v>
      </c>
      <c r="J154" s="373" t="e">
        <f t="shared" si="35"/>
        <v>#DIV/0!</v>
      </c>
      <c r="K154" s="373" t="e">
        <f t="shared" ca="1" si="36"/>
        <v>#N/A</v>
      </c>
      <c r="L154" s="373" t="e">
        <f t="shared" ca="1" si="37"/>
        <v>#DIV/0!</v>
      </c>
      <c r="M154" s="373" t="e">
        <f t="shared" si="38"/>
        <v>#DIV/0!</v>
      </c>
      <c r="N154" s="373">
        <f t="shared" ref="N154:N167" si="39">IF(D154="","",E154*D154)</f>
        <v>0</v>
      </c>
      <c r="O154" s="373">
        <f>IF(D154="","",IF('General Info and Test Results'!$C$36="Yes",1+0.03*(1-((MAX('H2 Tests'!$D$11,1.5)-1.5)/(MIN('H2 Tests'!$D$12,12)-1.5))),1))</f>
        <v>1</v>
      </c>
      <c r="P154" s="409"/>
      <c r="Q154" s="409"/>
      <c r="R154" s="409"/>
      <c r="S154" s="409"/>
      <c r="T154" s="409"/>
      <c r="U154" s="409"/>
      <c r="V154" s="409"/>
      <c r="W154" s="409"/>
      <c r="X154" s="686"/>
      <c r="Y154" s="686"/>
      <c r="Z154" s="685"/>
      <c r="AA154" s="686"/>
      <c r="AB154" s="686"/>
      <c r="AC154" s="686"/>
      <c r="AD154" s="686"/>
      <c r="AE154" s="686"/>
      <c r="AF154" s="686"/>
      <c r="AG154" s="686"/>
      <c r="AH154" s="686"/>
      <c r="AI154" s="686"/>
      <c r="AJ154" s="367"/>
    </row>
    <row r="155" spans="2:36" x14ac:dyDescent="0.45">
      <c r="B155" s="392">
        <f>IF(C155="","",Tables!A9)</f>
        <v>4</v>
      </c>
      <c r="C155" s="393">
        <f>IF(D155="","",IF($C$137="I",Tables!B10,Tables!B11))</f>
        <v>37</v>
      </c>
      <c r="D155" s="393">
        <f>IF($C$137="I", IF(Tables!C10=0,"",Tables!C10),IF(HLOOKUP($C$137,Tables!$A$1:$H$23,ROW()-144)=0,"",HLOOKUP($C$137,Tables!$A$1:$H$23,ROW()-144)))</f>
        <v>0.109</v>
      </c>
      <c r="E155" s="373">
        <f>IF(D155="","",((HLOOKUP($C$137,Tables!$A$37:$H$40,4,FALSE)-C155)/(HLOOKUP($C$137,Tables!$A$37:$H$40,4,FALSE)-5))*HLOOKUP($C$137,Tables!$A$37:$H$40,2,FALSE)*IF(Product_Type_Input=INDEX(Product_Types,2),$C$27,IF(Product_Type_Input=INDEX(Product_Types,3),$C$43)))</f>
        <v>0</v>
      </c>
      <c r="F155" s="373" t="b">
        <f>IF(D155="","",
IF('General Info and Test Results'!$C$49="No",
IF(OR(C155&gt;=45,C155&lt;=17),$C$49+((($C$43-$C$49)*(C155-17))/(47-17)),
$C$49+((($C$46-$C$49)*(C155-17))/(35-17))),
IF('General Info and Test Results'!$C$49="Yes",
IF(AND(C155&gt;=17,C155&lt;45),$C$49+((($C$46-$C$49)*(C155-17))/(35-17)),
IF(C155&gt;=45,$C$49+((($C$43-$C$49)*(C155-17))/(47-17)),
IF(C155&lt;17,$C$52+((($C$49-$C$52)*(C155-5))/(17-5))))))))</f>
        <v>0</v>
      </c>
      <c r="G155" s="373" t="e">
        <f t="shared" si="33"/>
        <v>#DIV/0!</v>
      </c>
      <c r="H155" s="373" t="b">
        <f>IF(D155="","",
IF('General Info and Test Results'!$C$49="No",
IF(OR(C155&gt;=45,C155&lt;=17),$I$49+((($I$43-$I$49)*(C155-17))/(47-17)),
$I$49+((($I$46-$I$49)*(C155-17))/(35-17))),
IF('General Info and Test Results'!$C$49="Yes",
IF(AND(C155&gt;=17,C155&lt;45),$I$49+((($I$46-$I$49)*(C155-17))/(35-17)),
IF(C155&gt;=45,$I$49+((($I$43-$I$49)*(C155-17))/(47-17)),
IF(C155&lt;17,$I$52+((($I$49-$I$52)*(C155-5))/(17-5))))))))</f>
        <v>0</v>
      </c>
      <c r="I155" s="373" t="e">
        <f t="shared" si="34"/>
        <v>#DIV/0!</v>
      </c>
      <c r="J155" s="373" t="e">
        <f t="shared" si="35"/>
        <v>#DIV/0!</v>
      </c>
      <c r="K155" s="373" t="e">
        <f t="shared" ca="1" si="36"/>
        <v>#N/A</v>
      </c>
      <c r="L155" s="373" t="e">
        <f t="shared" ca="1" si="37"/>
        <v>#DIV/0!</v>
      </c>
      <c r="M155" s="373" t="e">
        <f t="shared" si="38"/>
        <v>#DIV/0!</v>
      </c>
      <c r="N155" s="373">
        <f t="shared" si="39"/>
        <v>0</v>
      </c>
      <c r="O155" s="373">
        <f>IF(D155="","",IF('General Info and Test Results'!$C$36="Yes",1+0.03*(1-((MAX('H2 Tests'!$D$11,1.5)-1.5)/(MIN('H2 Tests'!$D$12,12)-1.5))),1))</f>
        <v>1</v>
      </c>
      <c r="P155" s="409"/>
      <c r="Q155" s="409"/>
      <c r="R155" s="409"/>
      <c r="S155" s="409"/>
      <c r="T155" s="409"/>
      <c r="U155" s="409"/>
      <c r="V155" s="409"/>
      <c r="W155" s="409"/>
      <c r="X155" s="686"/>
      <c r="Y155" s="686"/>
      <c r="Z155" s="685"/>
      <c r="AA155" s="686"/>
      <c r="AB155" s="686"/>
      <c r="AC155" s="686"/>
      <c r="AD155" s="686"/>
      <c r="AE155" s="686"/>
      <c r="AF155" s="686"/>
      <c r="AG155" s="686"/>
      <c r="AH155" s="686"/>
      <c r="AI155" s="686"/>
      <c r="AJ155" s="367"/>
    </row>
    <row r="156" spans="2:36" x14ac:dyDescent="0.45">
      <c r="B156" s="392">
        <f>IF(C156="","",Tables!A10)</f>
        <v>5</v>
      </c>
      <c r="C156" s="393">
        <f>IF(D156="","",IF($C$137="I",Tables!B11,Tables!B12))</f>
        <v>32</v>
      </c>
      <c r="D156" s="393">
        <f>IF($C$137="I", IF(Tables!C11=0,"",Tables!C11),IF(HLOOKUP($C$137,Tables!$A$1:$H$23,ROW()-144)=0,"",HLOOKUP($C$137,Tables!$A$1:$H$23,ROW()-144)))</f>
        <v>0.126</v>
      </c>
      <c r="E156" s="373">
        <f>IF(D156="","",((HLOOKUP($C$137,Tables!$A$37:$H$40,4,FALSE)-C156)/(HLOOKUP($C$137,Tables!$A$37:$H$40,4,FALSE)-5))*HLOOKUP($C$137,Tables!$A$37:$H$40,2,FALSE)*IF(Product_Type_Input=INDEX(Product_Types,2),$C$27,IF(Product_Type_Input=INDEX(Product_Types,3),$C$43)))</f>
        <v>0</v>
      </c>
      <c r="F156" s="373" t="b">
        <f>IF(D156="","",
IF('General Info and Test Results'!$C$49="No",
IF(OR(C156&gt;=45,C156&lt;=17),$C$49+((($C$43-$C$49)*(C156-17))/(47-17)),
$C$49+((($C$46-$C$49)*(C156-17))/(35-17))),
IF('General Info and Test Results'!$C$49="Yes",
IF(AND(C156&gt;=17,C156&lt;45),$C$49+((($C$46-$C$49)*(C156-17))/(35-17)),
IF(C156&gt;=45,$C$49+((($C$43-$C$49)*(C156-17))/(47-17)),
IF(C156&lt;17,$C$52+((($C$49-$C$52)*(C156-5))/(17-5))))))))</f>
        <v>0</v>
      </c>
      <c r="G156" s="373" t="e">
        <f t="shared" si="33"/>
        <v>#DIV/0!</v>
      </c>
      <c r="H156" s="373" t="b">
        <f>IF(D156="","",
IF('General Info and Test Results'!$C$49="No",
IF(OR(C156&gt;=45,C156&lt;=17),$I$49+((($I$43-$I$49)*(C156-17))/(47-17)),
$I$49+((($I$46-$I$49)*(C156-17))/(35-17))),
IF('General Info and Test Results'!$C$49="Yes",
IF(AND(C156&gt;=17,C156&lt;45),$I$49+((($I$46-$I$49)*(C156-17))/(35-17)),
IF(C156&gt;=45,$I$49+((($I$43-$I$49)*(C156-17))/(47-17)),
IF(C156&lt;17,$I$52+((($I$49-$I$52)*(C156-5))/(17-5))))))))</f>
        <v>0</v>
      </c>
      <c r="I156" s="373" t="e">
        <f t="shared" si="34"/>
        <v>#DIV/0!</v>
      </c>
      <c r="J156" s="373" t="e">
        <f t="shared" si="35"/>
        <v>#DIV/0!</v>
      </c>
      <c r="K156" s="373" t="e">
        <f t="shared" ca="1" si="36"/>
        <v>#N/A</v>
      </c>
      <c r="L156" s="373" t="e">
        <f t="shared" ca="1" si="37"/>
        <v>#DIV/0!</v>
      </c>
      <c r="M156" s="373" t="e">
        <f t="shared" si="38"/>
        <v>#DIV/0!</v>
      </c>
      <c r="N156" s="373">
        <f t="shared" si="39"/>
        <v>0</v>
      </c>
      <c r="O156" s="373">
        <f>IF(D156="","",IF('General Info and Test Results'!$C$36="Yes",1+0.03*(1-((MAX('H2 Tests'!$D$11,1.5)-1.5)/(MIN('H2 Tests'!$D$12,12)-1.5))),1))</f>
        <v>1</v>
      </c>
      <c r="P156" s="409"/>
      <c r="Q156" s="409"/>
      <c r="R156" s="409"/>
      <c r="S156" s="409"/>
      <c r="T156" s="409"/>
      <c r="U156" s="409"/>
      <c r="V156" s="409"/>
      <c r="W156" s="409"/>
      <c r="X156" s="686"/>
      <c r="Y156" s="686"/>
      <c r="Z156" s="685"/>
      <c r="AA156" s="686"/>
      <c r="AB156" s="686"/>
      <c r="AC156" s="686"/>
      <c r="AD156" s="686"/>
      <c r="AE156" s="686"/>
      <c r="AF156" s="686"/>
      <c r="AG156" s="686"/>
      <c r="AH156" s="686"/>
      <c r="AI156" s="686"/>
      <c r="AJ156" s="367"/>
    </row>
    <row r="157" spans="2:36" x14ac:dyDescent="0.45">
      <c r="B157" s="392">
        <f>IF(C157="","",Tables!A11)</f>
        <v>6</v>
      </c>
      <c r="C157" s="393">
        <f>IF(D157="","",IF($C$137="I",Tables!B12,Tables!B13))</f>
        <v>27</v>
      </c>
      <c r="D157" s="393">
        <f>IF($C$137="I", IF(Tables!C12=0,"",Tables!C12),IF(HLOOKUP($C$137,Tables!$A$1:$H$23,ROW()-144)=0,"",HLOOKUP($C$137,Tables!$A$1:$H$23,ROW()-144)))</f>
        <v>8.6999999999999994E-2</v>
      </c>
      <c r="E157" s="373">
        <f>IF(D157="","",((HLOOKUP($C$137,Tables!$A$37:$H$40,4,FALSE)-C157)/(HLOOKUP($C$137,Tables!$A$37:$H$40,4,FALSE)-5))*HLOOKUP($C$137,Tables!$A$37:$H$40,2,FALSE)*IF(Product_Type_Input=INDEX(Product_Types,2),$C$27,IF(Product_Type_Input=INDEX(Product_Types,3),$C$43)))</f>
        <v>0</v>
      </c>
      <c r="F157" s="373" t="b">
        <f>IF(D157="","",
IF('General Info and Test Results'!$C$49="No",
IF(OR(C157&gt;=45,C157&lt;=17),$C$49+((($C$43-$C$49)*(C157-17))/(47-17)),
$C$49+((($C$46-$C$49)*(C157-17))/(35-17))),
IF('General Info and Test Results'!$C$49="Yes",
IF(AND(C157&gt;=17,C157&lt;45),$C$49+((($C$46-$C$49)*(C157-17))/(35-17)),
IF(C157&gt;=45,$C$49+((($C$43-$C$49)*(C157-17))/(47-17)),
IF(C157&lt;17,$C$52+((($C$49-$C$52)*(C157-5))/(17-5))))))))</f>
        <v>0</v>
      </c>
      <c r="G157" s="373" t="e">
        <f t="shared" si="33"/>
        <v>#DIV/0!</v>
      </c>
      <c r="H157" s="373" t="b">
        <f>IF(D157="","",
IF('General Info and Test Results'!$C$49="No",
IF(OR(C157&gt;=45,C157&lt;=17),$I$49+((($I$43-$I$49)*(C157-17))/(47-17)),
$I$49+((($I$46-$I$49)*(C157-17))/(35-17))),
IF('General Info and Test Results'!$C$49="Yes",
IF(AND(C157&gt;=17,C157&lt;45),$I$49+((($I$46-$I$49)*(C157-17))/(35-17)),
IF(C157&gt;=45,$I$49+((($I$43-$I$49)*(C157-17))/(47-17)),
IF(C157&lt;17,$I$52+((($I$49-$I$52)*(C157-5))/(17-5))))))))</f>
        <v>0</v>
      </c>
      <c r="I157" s="373" t="e">
        <f t="shared" si="34"/>
        <v>#DIV/0!</v>
      </c>
      <c r="J157" s="373" t="e">
        <f t="shared" si="35"/>
        <v>#DIV/0!</v>
      </c>
      <c r="K157" s="373" t="e">
        <f t="shared" ca="1" si="36"/>
        <v>#N/A</v>
      </c>
      <c r="L157" s="373" t="e">
        <f t="shared" ca="1" si="37"/>
        <v>#DIV/0!</v>
      </c>
      <c r="M157" s="373" t="e">
        <f t="shared" si="38"/>
        <v>#DIV/0!</v>
      </c>
      <c r="N157" s="373">
        <f t="shared" si="39"/>
        <v>0</v>
      </c>
      <c r="O157" s="373">
        <f>IF(D157="","",IF('General Info and Test Results'!$C$36="Yes",1+0.03*(1-((MAX('H2 Tests'!$D$11,1.5)-1.5)/(MIN('H2 Tests'!$D$12,12)-1.5))),1))</f>
        <v>1</v>
      </c>
      <c r="P157" s="409"/>
      <c r="Q157" s="409"/>
      <c r="R157" s="409"/>
      <c r="S157" s="409"/>
      <c r="T157" s="409"/>
      <c r="U157" s="409"/>
      <c r="V157" s="409"/>
      <c r="W157" s="409"/>
      <c r="X157" s="686"/>
      <c r="Y157" s="686"/>
      <c r="Z157" s="685"/>
      <c r="AA157" s="686"/>
      <c r="AB157" s="686"/>
      <c r="AC157" s="686"/>
      <c r="AD157" s="686"/>
      <c r="AE157" s="686"/>
      <c r="AF157" s="686"/>
      <c r="AG157" s="686"/>
      <c r="AH157" s="686"/>
      <c r="AI157" s="686"/>
      <c r="AJ157" s="367"/>
    </row>
    <row r="158" spans="2:36" x14ac:dyDescent="0.45">
      <c r="B158" s="392">
        <f>IF(C158="","",Tables!A12)</f>
        <v>7</v>
      </c>
      <c r="C158" s="393">
        <f>IF(D158="","",IF($C$137="I",Tables!B13,Tables!B14))</f>
        <v>22</v>
      </c>
      <c r="D158" s="393">
        <f>IF($C$137="I", IF(Tables!C13=0,"",Tables!C13),IF(HLOOKUP($C$137,Tables!$A$1:$H$23,ROW()-144)=0,"",HLOOKUP($C$137,Tables!$A$1:$H$23,ROW()-144)))</f>
        <v>5.5E-2</v>
      </c>
      <c r="E158" s="373">
        <f>IF(D158="","",((HLOOKUP($C$137,Tables!$A$37:$H$40,4,FALSE)-C158)/(HLOOKUP($C$137,Tables!$A$37:$H$40,4,FALSE)-5))*HLOOKUP($C$137,Tables!$A$37:$H$40,2,FALSE)*IF(Product_Type_Input=INDEX(Product_Types,2),$C$27,IF(Product_Type_Input=INDEX(Product_Types,3),$C$43)))</f>
        <v>0</v>
      </c>
      <c r="F158" s="373" t="b">
        <f>IF(D158="","",
IF('General Info and Test Results'!$C$49="No",
IF(OR(C158&gt;=45,C158&lt;=17),$C$49+((($C$43-$C$49)*(C158-17))/(47-17)),
$C$49+((($C$46-$C$49)*(C158-17))/(35-17))),
IF('General Info and Test Results'!$C$49="Yes",
IF(AND(C158&gt;=17,C158&lt;45),$C$49+((($C$46-$C$49)*(C158-17))/(35-17)),
IF(C158&gt;=45,$C$49+((($C$43-$C$49)*(C158-17))/(47-17)),
IF(C158&lt;17,$C$52+((($C$49-$C$52)*(C158-5))/(17-5))))))))</f>
        <v>0</v>
      </c>
      <c r="G158" s="373" t="e">
        <f t="shared" si="33"/>
        <v>#DIV/0!</v>
      </c>
      <c r="H158" s="373" t="b">
        <f>IF(D158="","",
IF('General Info and Test Results'!$C$49="No",
IF(OR(C158&gt;=45,C158&lt;=17),$I$49+((($I$43-$I$49)*(C158-17))/(47-17)),
$I$49+((($I$46-$I$49)*(C158-17))/(35-17))),
IF('General Info and Test Results'!$C$49="Yes",
IF(AND(C158&gt;=17,C158&lt;45),$I$49+((($I$46-$I$49)*(C158-17))/(35-17)),
IF(C158&gt;=45,$I$49+((($I$43-$I$49)*(C158-17))/(47-17)),
IF(C158&lt;17,$I$52+((($I$49-$I$52)*(C158-5))/(17-5))))))))</f>
        <v>0</v>
      </c>
      <c r="I158" s="373" t="e">
        <f t="shared" si="34"/>
        <v>#DIV/0!</v>
      </c>
      <c r="J158" s="373" t="e">
        <f t="shared" si="35"/>
        <v>#DIV/0!</v>
      </c>
      <c r="K158" s="373" t="e">
        <f t="shared" ca="1" si="36"/>
        <v>#N/A</v>
      </c>
      <c r="L158" s="373" t="e">
        <f t="shared" ca="1" si="37"/>
        <v>#DIV/0!</v>
      </c>
      <c r="M158" s="373" t="e">
        <f t="shared" si="38"/>
        <v>#DIV/0!</v>
      </c>
      <c r="N158" s="373">
        <f t="shared" si="39"/>
        <v>0</v>
      </c>
      <c r="O158" s="373">
        <f>IF(D158="","",IF('General Info and Test Results'!$C$36="Yes",1+0.03*(1-((MAX('H2 Tests'!$D$11,1.5)-1.5)/(MIN('H2 Tests'!$D$12,12)-1.5))),1))</f>
        <v>1</v>
      </c>
      <c r="P158" s="409"/>
      <c r="Q158" s="409"/>
      <c r="R158" s="409"/>
      <c r="S158" s="409"/>
      <c r="T158" s="409"/>
      <c r="U158" s="409"/>
      <c r="V158" s="409"/>
      <c r="W158" s="409"/>
      <c r="X158" s="686"/>
      <c r="Y158" s="686"/>
      <c r="Z158" s="685"/>
      <c r="AA158" s="686"/>
      <c r="AB158" s="686"/>
      <c r="AC158" s="686"/>
      <c r="AD158" s="686"/>
      <c r="AE158" s="686"/>
      <c r="AF158" s="686"/>
      <c r="AG158" s="686"/>
      <c r="AH158" s="686"/>
      <c r="AI158" s="686"/>
      <c r="AJ158" s="367"/>
    </row>
    <row r="159" spans="2:36" x14ac:dyDescent="0.45">
      <c r="B159" s="392">
        <f>IF(C159="","",Tables!A13)</f>
        <v>8</v>
      </c>
      <c r="C159" s="393">
        <f>IF(D159="","",IF($C$137="I",Tables!B14,Tables!B15))</f>
        <v>17</v>
      </c>
      <c r="D159" s="393">
        <f>IF($C$137="I", IF(Tables!C14=0,"",Tables!C14),IF(HLOOKUP($C$137,Tables!$A$1:$H$23,ROW()-144)=0,"",HLOOKUP($C$137,Tables!$A$1:$H$23,ROW()-144)))</f>
        <v>3.5999999999999997E-2</v>
      </c>
      <c r="E159" s="373">
        <f>IF(D159="","",((HLOOKUP($C$137,Tables!$A$37:$H$40,4,FALSE)-C159)/(HLOOKUP($C$137,Tables!$A$37:$H$40,4,FALSE)-5))*HLOOKUP($C$137,Tables!$A$37:$H$40,2,FALSE)*IF(Product_Type_Input=INDEX(Product_Types,2),$C$27,IF(Product_Type_Input=INDEX(Product_Types,3),$C$43)))</f>
        <v>0</v>
      </c>
      <c r="F159" s="373" t="b">
        <f>IF(D159="","",
IF('General Info and Test Results'!$C$49="No",
IF(OR(C159&gt;=45,C159&lt;=17),$C$49+((($C$43-$C$49)*(C159-17))/(47-17)),
$C$49+((($C$46-$C$49)*(C159-17))/(35-17))),
IF('General Info and Test Results'!$C$49="Yes",
IF(AND(C159&gt;=17,C159&lt;45),$C$49+((($C$46-$C$49)*(C159-17))/(35-17)),
IF(C159&gt;=45,$C$49+((($C$43-$C$49)*(C159-17))/(47-17)),
IF(C159&lt;17,$C$52+((($C$49-$C$52)*(C159-5))/(17-5))))))))</f>
        <v>0</v>
      </c>
      <c r="G159" s="373" t="e">
        <f t="shared" si="33"/>
        <v>#DIV/0!</v>
      </c>
      <c r="H159" s="373" t="b">
        <f>IF(D159="","",
IF('General Info and Test Results'!$C$49="No",
IF(OR(C159&gt;=45,C159&lt;=17),$I$49+((($I$43-$I$49)*(C159-17))/(47-17)),
$I$49+((($I$46-$I$49)*(C159-17))/(35-17))),
IF('General Info and Test Results'!$C$49="Yes",
IF(AND(C159&gt;=17,C159&lt;45),$I$49+((($I$46-$I$49)*(C159-17))/(35-17)),
IF(C159&gt;=45,$I$49+((($I$43-$I$49)*(C159-17))/(47-17)),
IF(C159&lt;17,$I$52+((($I$49-$I$52)*(C159-5))/(17-5))))))))</f>
        <v>0</v>
      </c>
      <c r="I159" s="373" t="e">
        <f t="shared" si="34"/>
        <v>#DIV/0!</v>
      </c>
      <c r="J159" s="373" t="e">
        <f t="shared" si="35"/>
        <v>#DIV/0!</v>
      </c>
      <c r="K159" s="373" t="e">
        <f t="shared" ca="1" si="36"/>
        <v>#N/A</v>
      </c>
      <c r="L159" s="373" t="e">
        <f t="shared" ca="1" si="37"/>
        <v>#DIV/0!</v>
      </c>
      <c r="M159" s="373" t="e">
        <f t="shared" si="38"/>
        <v>#DIV/0!</v>
      </c>
      <c r="N159" s="373">
        <f t="shared" si="39"/>
        <v>0</v>
      </c>
      <c r="O159" s="373">
        <f>IF(D159="","",IF('General Info and Test Results'!$C$36="Yes",1+0.03*(1-((MAX('H2 Tests'!$D$11,1.5)-1.5)/(MIN('H2 Tests'!$D$12,12)-1.5))),1))</f>
        <v>1</v>
      </c>
      <c r="P159" s="409"/>
      <c r="Q159" s="409"/>
      <c r="R159" s="409"/>
      <c r="S159" s="409"/>
      <c r="T159" s="409"/>
      <c r="U159" s="409"/>
      <c r="V159" s="409"/>
      <c r="W159" s="409"/>
      <c r="X159" s="686"/>
      <c r="Y159" s="686"/>
      <c r="Z159" s="685"/>
      <c r="AA159" s="686"/>
      <c r="AB159" s="686"/>
      <c r="AC159" s="686"/>
      <c r="AD159" s="686"/>
      <c r="AE159" s="686"/>
      <c r="AF159" s="686"/>
      <c r="AG159" s="686"/>
      <c r="AH159" s="686"/>
      <c r="AI159" s="686"/>
      <c r="AJ159" s="367"/>
    </row>
    <row r="160" spans="2:36" x14ac:dyDescent="0.45">
      <c r="B160" s="392">
        <f>IF(C160="","",Tables!A14)</f>
        <v>9</v>
      </c>
      <c r="C160" s="393">
        <f>IF(D160="","",IF($C$137="I",Tables!B15,Tables!B16))</f>
        <v>12</v>
      </c>
      <c r="D160" s="393">
        <f>IF($C$137="I", IF(Tables!C15=0,"",Tables!C15),IF(HLOOKUP($C$137,Tables!$A$1:$H$23,ROW()-144)=0,"",HLOOKUP($C$137,Tables!$A$1:$H$23,ROW()-144)))</f>
        <v>2.5999999999999999E-2</v>
      </c>
      <c r="E160" s="373">
        <f>IF(D160="","",((HLOOKUP($C$137,Tables!$A$37:$H$40,4,FALSE)-C160)/(HLOOKUP($C$137,Tables!$A$37:$H$40,4,FALSE)-5))*HLOOKUP($C$137,Tables!$A$37:$H$40,2,FALSE)*IF(Product_Type_Input=INDEX(Product_Types,2),$C$27,IF(Product_Type_Input=INDEX(Product_Types,3),$C$43)))</f>
        <v>0</v>
      </c>
      <c r="F160" s="373" t="b">
        <f>IF(D160="","",
IF('General Info and Test Results'!$C$49="No",
IF(OR(C160&gt;=45,C160&lt;=17),$C$49+((($C$43-$C$49)*(C160-17))/(47-17)),
$C$49+((($C$46-$C$49)*(C160-17))/(35-17))),
IF('General Info and Test Results'!$C$49="Yes",
IF(AND(C160&gt;=17,C160&lt;45),$C$49+((($C$46-$C$49)*(C160-17))/(35-17)),
IF(C160&gt;=45,$C$49+((($C$43-$C$49)*(C160-17))/(47-17)),
IF(C160&lt;17,$C$52+((($C$49-$C$52)*(C160-5))/(17-5))))))))</f>
        <v>0</v>
      </c>
      <c r="G160" s="373" t="e">
        <f t="shared" si="33"/>
        <v>#DIV/0!</v>
      </c>
      <c r="H160" s="373" t="b">
        <f>IF(D160="","",
IF('General Info and Test Results'!$C$49="No",
IF(OR(C160&gt;=45,C160&lt;=17),$I$49+((($I$43-$I$49)*(C160-17))/(47-17)),
$I$49+((($I$46-$I$49)*(C160-17))/(35-17))),
IF('General Info and Test Results'!$C$49="Yes",
IF(AND(C160&gt;=17,C160&lt;45),$I$49+((($I$46-$I$49)*(C160-17))/(35-17)),
IF(C160&gt;=45,$I$49+((($I$43-$I$49)*(C160-17))/(47-17)),
IF(C160&lt;17,$I$52+((($I$49-$I$52)*(C160-5))/(17-5))))))))</f>
        <v>0</v>
      </c>
      <c r="I160" s="373" t="e">
        <f t="shared" si="34"/>
        <v>#DIV/0!</v>
      </c>
      <c r="J160" s="373" t="e">
        <f t="shared" si="35"/>
        <v>#DIV/0!</v>
      </c>
      <c r="K160" s="373" t="e">
        <f t="shared" ca="1" si="36"/>
        <v>#N/A</v>
      </c>
      <c r="L160" s="373" t="e">
        <f t="shared" ca="1" si="37"/>
        <v>#DIV/0!</v>
      </c>
      <c r="M160" s="373" t="e">
        <f t="shared" si="38"/>
        <v>#DIV/0!</v>
      </c>
      <c r="N160" s="373">
        <f t="shared" si="39"/>
        <v>0</v>
      </c>
      <c r="O160" s="373">
        <f>IF(D160="","",IF('General Info and Test Results'!$C$36="Yes",1+0.03*(1-((MAX('H2 Tests'!$D$11,1.5)-1.5)/(MIN('H2 Tests'!$D$12,12)-1.5))),1))</f>
        <v>1</v>
      </c>
      <c r="P160" s="409"/>
      <c r="Q160" s="409"/>
      <c r="R160" s="409"/>
      <c r="S160" s="409"/>
      <c r="T160" s="409"/>
      <c r="U160" s="409"/>
      <c r="V160" s="409"/>
      <c r="W160" s="409"/>
      <c r="X160" s="686"/>
      <c r="Y160" s="686"/>
      <c r="Z160" s="685"/>
      <c r="AA160" s="686"/>
      <c r="AB160" s="686"/>
      <c r="AC160" s="686"/>
      <c r="AD160" s="686"/>
      <c r="AE160" s="686"/>
      <c r="AF160" s="686"/>
      <c r="AG160" s="686"/>
      <c r="AH160" s="686"/>
      <c r="AI160" s="686"/>
      <c r="AJ160" s="367"/>
    </row>
    <row r="161" spans="2:36" x14ac:dyDescent="0.45">
      <c r="B161" s="392">
        <f>IF(C161="","",Tables!A15)</f>
        <v>10</v>
      </c>
      <c r="C161" s="393">
        <f>IF(D161="","",IF($C$137="I",Tables!B16,Tables!B17))</f>
        <v>7</v>
      </c>
      <c r="D161" s="393">
        <f>IF($C$137="I", IF(Tables!C16=0,"",Tables!C16),IF(HLOOKUP($C$137,Tables!$A$1:$H$23,ROW()-144)=0,"",HLOOKUP($C$137,Tables!$A$1:$H$23,ROW()-144)))</f>
        <v>1.2999999999999999E-2</v>
      </c>
      <c r="E161" s="373">
        <f>IF(D161="","",((HLOOKUP($C$137,Tables!$A$37:$H$40,4,FALSE)-C161)/(HLOOKUP($C$137,Tables!$A$37:$H$40,4,FALSE)-5))*HLOOKUP($C$137,Tables!$A$37:$H$40,2,FALSE)*IF(Product_Type_Input=INDEX(Product_Types,2),$C$27,IF(Product_Type_Input=INDEX(Product_Types,3),$C$43)))</f>
        <v>0</v>
      </c>
      <c r="F161" s="373" t="b">
        <f>IF(D161="","",
IF('General Info and Test Results'!$C$49="No",
IF(OR(C161&gt;=45,C161&lt;=17),$C$49+((($C$43-$C$49)*(C161-17))/(47-17)),
$C$49+((($C$46-$C$49)*(C161-17))/(35-17))),
IF('General Info and Test Results'!$C$49="Yes",
IF(AND(C161&gt;=17,C161&lt;45),$C$49+((($C$46-$C$49)*(C161-17))/(35-17)),
IF(C161&gt;=45,$C$49+((($C$43-$C$49)*(C161-17))/(47-17)),
IF(C161&lt;17,$C$52+((($C$49-$C$52)*(C161-5))/(17-5))))))))</f>
        <v>0</v>
      </c>
      <c r="G161" s="373" t="e">
        <f t="shared" si="33"/>
        <v>#DIV/0!</v>
      </c>
      <c r="H161" s="373" t="b">
        <f>IF(D161="","",
IF('General Info and Test Results'!$C$49="No",
IF(OR(C161&gt;=45,C161&lt;=17),$I$49+((($I$43-$I$49)*(C161-17))/(47-17)),
$I$49+((($I$46-$I$49)*(C161-17))/(35-17))),
IF('General Info and Test Results'!$C$49="Yes",
IF(AND(C161&gt;=17,C161&lt;45),$I$49+((($I$46-$I$49)*(C161-17))/(35-17)),
IF(C161&gt;=45,$I$49+((($I$43-$I$49)*(C161-17))/(47-17)),
IF(C161&lt;17,$I$52+((($I$49-$I$52)*(C161-5))/(17-5))))))))</f>
        <v>0</v>
      </c>
      <c r="I161" s="373" t="e">
        <f t="shared" si="34"/>
        <v>#DIV/0!</v>
      </c>
      <c r="J161" s="373" t="e">
        <f t="shared" si="35"/>
        <v>#DIV/0!</v>
      </c>
      <c r="K161" s="373" t="e">
        <f t="shared" ca="1" si="36"/>
        <v>#N/A</v>
      </c>
      <c r="L161" s="373" t="e">
        <f t="shared" ca="1" si="37"/>
        <v>#DIV/0!</v>
      </c>
      <c r="M161" s="373" t="e">
        <f t="shared" si="38"/>
        <v>#DIV/0!</v>
      </c>
      <c r="N161" s="373">
        <f t="shared" si="39"/>
        <v>0</v>
      </c>
      <c r="O161" s="373">
        <f>IF(D161="","",IF('General Info and Test Results'!$C$36="Yes",1+0.03*(1-((MAX('H2 Tests'!$D$11,1.5)-1.5)/(MIN('H2 Tests'!$D$12,12)-1.5))),1))</f>
        <v>1</v>
      </c>
      <c r="P161" s="409"/>
      <c r="Q161" s="409"/>
      <c r="R161" s="409"/>
      <c r="S161" s="409"/>
      <c r="T161" s="409"/>
      <c r="U161" s="409"/>
      <c r="V161" s="409"/>
      <c r="W161" s="409"/>
      <c r="X161" s="686"/>
      <c r="Y161" s="686"/>
      <c r="Z161" s="685"/>
      <c r="AA161" s="686"/>
      <c r="AB161" s="686"/>
      <c r="AC161" s="686"/>
      <c r="AD161" s="686"/>
      <c r="AE161" s="686"/>
      <c r="AF161" s="686"/>
      <c r="AG161" s="686"/>
      <c r="AH161" s="686"/>
      <c r="AI161" s="686"/>
      <c r="AJ161" s="367"/>
    </row>
    <row r="162" spans="2:36" x14ac:dyDescent="0.45">
      <c r="B162" s="392">
        <f>IF(C162="","",Tables!A16)</f>
        <v>11</v>
      </c>
      <c r="C162" s="393">
        <f>IF(D162="","",IF($C$137="I",Tables!B17,Tables!B18))</f>
        <v>2</v>
      </c>
      <c r="D162" s="393">
        <f>IF($C$137="I", IF(Tables!C17=0,"",Tables!C17),IF(HLOOKUP($C$137,Tables!$A$1:$H$23,ROW()-144)=0,"",HLOOKUP($C$137,Tables!$A$1:$H$23,ROW()-144)))</f>
        <v>6.0000000000000001E-3</v>
      </c>
      <c r="E162" s="373">
        <f>IF(D162="","",((HLOOKUP($C$137,Tables!$A$37:$H$40,4,FALSE)-C162)/(HLOOKUP($C$137,Tables!$A$37:$H$40,4,FALSE)-5))*HLOOKUP($C$137,Tables!$A$37:$H$40,2,FALSE)*IF(Product_Type_Input=INDEX(Product_Types,2),$C$27,IF(Product_Type_Input=INDEX(Product_Types,3),$C$43)))</f>
        <v>0</v>
      </c>
      <c r="F162" s="373" t="b">
        <f>IF(D162="","",
IF('General Info and Test Results'!$C$49="No",
IF(OR(C162&gt;=45,C162&lt;=17),$C$49+((($C$43-$C$49)*(C162-17))/(47-17)),
$C$49+((($C$46-$C$49)*(C162-17))/(35-17))),
IF('General Info and Test Results'!$C$49="Yes",
IF(AND(C162&gt;=17,C162&lt;45),$C$49+((($C$46-$C$49)*(C162-17))/(35-17)),
IF(C162&gt;=45,$C$49+((($C$43-$C$49)*(C162-17))/(47-17)),
IF(C162&lt;17,$C$52+((($C$49-$C$52)*(C162-5))/(17-5))))))))</f>
        <v>0</v>
      </c>
      <c r="G162" s="373" t="e">
        <f t="shared" si="33"/>
        <v>#DIV/0!</v>
      </c>
      <c r="H162" s="373" t="b">
        <f>IF(D162="","",
IF('General Info and Test Results'!$C$49="No",
IF(OR(C162&gt;=45,C162&lt;=17),$I$49+((($I$43-$I$49)*(C162-17))/(47-17)),
$I$49+((($I$46-$I$49)*(C162-17))/(35-17))),
IF('General Info and Test Results'!$C$49="Yes",
IF(AND(C162&gt;=17,C162&lt;45),$I$49+((($I$46-$I$49)*(C162-17))/(35-17)),
IF(C162&gt;=45,$I$49+((($I$43-$I$49)*(C162-17))/(47-17)),
IF(C162&lt;17,$I$52+((($I$49-$I$52)*(C162-5))/(17-5))))))))</f>
        <v>0</v>
      </c>
      <c r="I162" s="373" t="e">
        <f t="shared" si="34"/>
        <v>#DIV/0!</v>
      </c>
      <c r="J162" s="373" t="e">
        <f t="shared" si="35"/>
        <v>#DIV/0!</v>
      </c>
      <c r="K162" s="373" t="e">
        <f t="shared" ca="1" si="36"/>
        <v>#N/A</v>
      </c>
      <c r="L162" s="373" t="e">
        <f t="shared" ca="1" si="37"/>
        <v>#DIV/0!</v>
      </c>
      <c r="M162" s="373" t="e">
        <f t="shared" si="38"/>
        <v>#DIV/0!</v>
      </c>
      <c r="N162" s="373">
        <f t="shared" si="39"/>
        <v>0</v>
      </c>
      <c r="O162" s="373">
        <f>IF(D162="","",IF('General Info and Test Results'!$C$36="Yes",1+0.03*(1-((MAX('H2 Tests'!$D$11,1.5)-1.5)/(MIN('H2 Tests'!$D$12,12)-1.5))),1))</f>
        <v>1</v>
      </c>
      <c r="P162" s="409"/>
      <c r="Q162" s="409"/>
      <c r="R162" s="409"/>
      <c r="S162" s="409"/>
      <c r="T162" s="409"/>
      <c r="U162" s="409"/>
      <c r="V162" s="409"/>
      <c r="W162" s="409"/>
      <c r="X162" s="686"/>
      <c r="Y162" s="686"/>
      <c r="Z162" s="685"/>
      <c r="AA162" s="686"/>
      <c r="AB162" s="686"/>
      <c r="AC162" s="686"/>
      <c r="AD162" s="686"/>
      <c r="AE162" s="686"/>
      <c r="AF162" s="686"/>
      <c r="AG162" s="686"/>
      <c r="AH162" s="686"/>
      <c r="AI162" s="686"/>
      <c r="AJ162" s="367"/>
    </row>
    <row r="163" spans="2:36" x14ac:dyDescent="0.45">
      <c r="B163" s="392">
        <f>IF(C163="","",Tables!A17)</f>
        <v>12</v>
      </c>
      <c r="C163" s="393">
        <f>IF(D163="","",IF($C$137="I",Tables!B18,Tables!B19))</f>
        <v>-3</v>
      </c>
      <c r="D163" s="393">
        <f>IF($C$137="I", IF(Tables!C18=0,"",Tables!C18),IF(HLOOKUP($C$137,Tables!$A$1:$H$23,ROW()-144)=0,"",HLOOKUP($C$137,Tables!$A$1:$H$23,ROW()-144)))</f>
        <v>2E-3</v>
      </c>
      <c r="E163" s="373">
        <f>IF(D163="","",((HLOOKUP($C$137,Tables!$A$37:$H$40,4,FALSE)-C163)/(HLOOKUP($C$137,Tables!$A$37:$H$40,4,FALSE)-5))*HLOOKUP($C$137,Tables!$A$37:$H$40,2,FALSE)*IF(Product_Type_Input=INDEX(Product_Types,2),$C$27,IF(Product_Type_Input=INDEX(Product_Types,3),$C$43)))</f>
        <v>0</v>
      </c>
      <c r="F163" s="373" t="b">
        <f>IF(D163="","",
IF('General Info and Test Results'!$C$49="No",
IF(OR(C163&gt;=45,C163&lt;=17),$C$49+((($C$43-$C$49)*(C163-17))/(47-17)),
$C$49+((($C$46-$C$49)*(C163-17))/(35-17))),
IF('General Info and Test Results'!$C$49="Yes",
IF(AND(C163&gt;=17,C163&lt;45),$C$49+((($C$46-$C$49)*(C163-17))/(35-17)),
IF(C163&gt;=45,$C$49+((($C$43-$C$49)*(C163-17))/(47-17)),
IF(C163&lt;17,$C$52+((($C$49-$C$52)*(C163-5))/(17-5))))))))</f>
        <v>0</v>
      </c>
      <c r="G163" s="373" t="e">
        <f t="shared" si="33"/>
        <v>#DIV/0!</v>
      </c>
      <c r="H163" s="373" t="b">
        <f>IF(D163="","",
IF('General Info and Test Results'!$C$49="No",
IF(OR(C163&gt;=45,C163&lt;=17),$I$49+((($I$43-$I$49)*(C163-17))/(47-17)),
$I$49+((($I$46-$I$49)*(C163-17))/(35-17))),
IF('General Info and Test Results'!$C$49="Yes",
IF(AND(C163&gt;=17,C163&lt;45),$I$49+((($I$46-$I$49)*(C163-17))/(35-17)),
IF(C163&gt;=45,$I$49+((($I$43-$I$49)*(C163-17))/(47-17)),
IF(C163&lt;17,$I$52+((($I$49-$I$52)*(C163-5))/(17-5))))))))</f>
        <v>0</v>
      </c>
      <c r="I163" s="373" t="e">
        <f t="shared" si="34"/>
        <v>#DIV/0!</v>
      </c>
      <c r="J163" s="373" t="e">
        <f t="shared" si="35"/>
        <v>#DIV/0!</v>
      </c>
      <c r="K163" s="373" t="e">
        <f t="shared" ca="1" si="36"/>
        <v>#N/A</v>
      </c>
      <c r="L163" s="373" t="e">
        <f t="shared" ca="1" si="37"/>
        <v>#DIV/0!</v>
      </c>
      <c r="M163" s="373" t="e">
        <f t="shared" si="38"/>
        <v>#DIV/0!</v>
      </c>
      <c r="N163" s="373">
        <f t="shared" si="39"/>
        <v>0</v>
      </c>
      <c r="O163" s="373">
        <f>IF(D163="","",IF('General Info and Test Results'!$C$36="Yes",1+0.03*(1-((MAX('H2 Tests'!$D$11,1.5)-1.5)/(MIN('H2 Tests'!$D$12,12)-1.5))),1))</f>
        <v>1</v>
      </c>
      <c r="P163" s="409"/>
      <c r="Q163" s="409"/>
      <c r="R163" s="409"/>
      <c r="S163" s="409"/>
      <c r="T163" s="409"/>
      <c r="U163" s="409"/>
      <c r="V163" s="409"/>
      <c r="W163" s="409"/>
      <c r="X163" s="686"/>
      <c r="Y163" s="686"/>
      <c r="Z163" s="685"/>
      <c r="AA163" s="686"/>
      <c r="AB163" s="686"/>
      <c r="AC163" s="686"/>
      <c r="AD163" s="686"/>
      <c r="AE163" s="686"/>
      <c r="AF163" s="686"/>
      <c r="AG163" s="686"/>
      <c r="AH163" s="686"/>
      <c r="AI163" s="686"/>
      <c r="AJ163" s="367"/>
    </row>
    <row r="164" spans="2:36" x14ac:dyDescent="0.45">
      <c r="B164" s="392">
        <f>IF(C164="","",Tables!A18)</f>
        <v>13</v>
      </c>
      <c r="C164" s="393">
        <f>IF(D164="","",IF($C$137="I",Tables!B19,Tables!B20))</f>
        <v>-8</v>
      </c>
      <c r="D164" s="393">
        <f>IF($C$137="I", IF(Tables!C19=0,"",Tables!C19),IF(HLOOKUP($C$137,Tables!$A$1:$H$23,ROW()-144)=0,"",HLOOKUP($C$137,Tables!$A$1:$H$23,ROW()-144)))</f>
        <v>1E-3</v>
      </c>
      <c r="E164" s="373">
        <f>IF(D164="","",((HLOOKUP($C$137,Tables!$A$37:$H$40,4,FALSE)-C164)/(HLOOKUP($C$137,Tables!$A$37:$H$40,4,FALSE)-5))*HLOOKUP($C$137,Tables!$A$37:$H$40,2,FALSE)*IF(Product_Type_Input=INDEX(Product_Types,2),$C$27,IF(Product_Type_Input=INDEX(Product_Types,3),$C$43)))</f>
        <v>0</v>
      </c>
      <c r="F164" s="373" t="b">
        <f>IF(D164="","",
IF('General Info and Test Results'!$C$49="No",
IF(OR(C164&gt;=45,C164&lt;=17),$C$49+((($C$43-$C$49)*(C164-17))/(47-17)),
$C$49+((($C$46-$C$49)*(C164-17))/(35-17))),
IF('General Info and Test Results'!$C$49="Yes",
IF(AND(C164&gt;=17,C164&lt;45),$C$49+((($C$46-$C$49)*(C164-17))/(35-17)),
IF(C164&gt;=45,$C$49+((($C$43-$C$49)*(C164-17))/(47-17)),
IF(C164&lt;17,$C$52+((($C$49-$C$52)*(C164-5))/(17-5))))))))</f>
        <v>0</v>
      </c>
      <c r="G164" s="373" t="e">
        <f t="shared" si="33"/>
        <v>#DIV/0!</v>
      </c>
      <c r="H164" s="373" t="b">
        <f>IF(D164="","",
IF('General Info and Test Results'!$C$49="No",
IF(OR(C164&gt;=45,C164&lt;=17),$I$49+((($I$43-$I$49)*(C164-17))/(47-17)),
$I$49+((($I$46-$I$49)*(C164-17))/(35-17))),
IF('General Info and Test Results'!$C$49="Yes",
IF(AND(C164&gt;=17,C164&lt;45),$I$49+((($I$46-$I$49)*(C164-17))/(35-17)),
IF(C164&gt;=45,$I$49+((($I$43-$I$49)*(C164-17))/(47-17)),
IF(C164&lt;17,$I$52+((($I$49-$I$52)*(C164-5))/(17-5))))))))</f>
        <v>0</v>
      </c>
      <c r="I164" s="373" t="e">
        <f t="shared" si="34"/>
        <v>#DIV/0!</v>
      </c>
      <c r="J164" s="373" t="e">
        <f t="shared" si="35"/>
        <v>#DIV/0!</v>
      </c>
      <c r="K164" s="373" t="e">
        <f t="shared" ca="1" si="36"/>
        <v>#N/A</v>
      </c>
      <c r="L164" s="373" t="e">
        <f t="shared" ca="1" si="37"/>
        <v>#DIV/0!</v>
      </c>
      <c r="M164" s="373" t="e">
        <f t="shared" si="38"/>
        <v>#DIV/0!</v>
      </c>
      <c r="N164" s="373">
        <f t="shared" si="39"/>
        <v>0</v>
      </c>
      <c r="O164" s="373">
        <f>IF(D164="","",IF('General Info and Test Results'!$C$36="Yes",1+0.03*(1-((MAX('H2 Tests'!$D$11,1.5)-1.5)/(MIN('H2 Tests'!$D$12,12)-1.5))),1))</f>
        <v>1</v>
      </c>
      <c r="P164" s="409"/>
      <c r="Q164" s="409"/>
      <c r="R164" s="409"/>
      <c r="S164" s="409"/>
      <c r="T164" s="409"/>
      <c r="U164" s="409"/>
      <c r="V164" s="409"/>
      <c r="W164" s="409"/>
      <c r="X164" s="686"/>
      <c r="Y164" s="686"/>
      <c r="Z164" s="685"/>
      <c r="AA164" s="686"/>
      <c r="AB164" s="686"/>
      <c r="AC164" s="686"/>
      <c r="AD164" s="686"/>
      <c r="AE164" s="686"/>
      <c r="AF164" s="686"/>
      <c r="AG164" s="686"/>
      <c r="AH164" s="686"/>
      <c r="AI164" s="686"/>
      <c r="AJ164" s="367"/>
    </row>
    <row r="165" spans="2:36" x14ac:dyDescent="0.45">
      <c r="B165" s="392" t="str">
        <f>IF(C165="","",Tables!A19)</f>
        <v/>
      </c>
      <c r="C165" s="393" t="str">
        <f>IF(D165="","",IF($C$137="I",Tables!B20,Tables!B21))</f>
        <v/>
      </c>
      <c r="D165" s="393" t="str">
        <f>IF($C$137="I", IF(Tables!C20=0,"",Tables!C20),IF(HLOOKUP($C$137,Tables!$A$1:$H$23,ROW()-144)=0,"",HLOOKUP($C$137,Tables!$A$1:$H$23,ROW()-144)))</f>
        <v/>
      </c>
      <c r="E165" s="373" t="str">
        <f>IF(D165="","",((HLOOKUP($C$137,Tables!$A$37:$H$40,4,FALSE)-C165)/(HLOOKUP($C$137,Tables!$A$37:$H$40,4,FALSE)-5))*HLOOKUP($C$137,Tables!$A$37:$H$40,2,FALSE)*IF(Product_Type_Input=INDEX(Product_Types,2),$C$27,IF(Product_Type_Input=INDEX(Product_Types,3),$C$43)))</f>
        <v/>
      </c>
      <c r="F165" s="373" t="str">
        <f>IF(D165="","",
IF('General Info and Test Results'!$C$49="No",
IF(OR(C165&gt;=45,C165&lt;=17),$C$49+((($C$43-$C$49)*(C165-17))/(47-17)),
$C$49+((($C$46-$C$49)*(C165-17))/(35-17))),
IF('General Info and Test Results'!$C$49="Yes",
IF(AND(C165&gt;=17,C165&lt;45),$C$49+((($C$46-$C$49)*(C165-17))/(35-17)),
IF(C165&gt;=45,$C$49+((($C$43-$C$49)*(C165-17))/(47-17)),
IF(C165&lt;17,$C$52+((($C$49-$C$52)*(C165-5))/(17-5))))))))</f>
        <v/>
      </c>
      <c r="G165" s="373" t="str">
        <f t="shared" si="33"/>
        <v/>
      </c>
      <c r="H165" s="373" t="str">
        <f>IF(D165="","",
IF('General Info and Test Results'!$C$49="No",
IF(OR(C165&gt;=45,C165&lt;=17),$I$49+((($I$43-$I$49)*(C165-17))/(47-17)),
$I$49+((($I$46-$I$49)*(C165-17))/(35-17))),
IF('General Info and Test Results'!$C$49="Yes",
IF(AND(C165&gt;=17,C165&lt;45),$I$49+((($I$46-$I$49)*(C165-17))/(35-17)),
IF(C165&gt;=45,$I$49+((($I$43-$I$49)*(C165-17))/(47-17)),
IF(C165&lt;17,$I$52+((($I$49-$I$52)*(C165-5))/(17-5))))))))</f>
        <v/>
      </c>
      <c r="I165" s="373" t="str">
        <f t="shared" si="34"/>
        <v/>
      </c>
      <c r="J165" s="373" t="str">
        <f t="shared" si="35"/>
        <v/>
      </c>
      <c r="K165" s="373" t="str">
        <f t="shared" si="36"/>
        <v/>
      </c>
      <c r="L165" s="373" t="str">
        <f t="shared" si="37"/>
        <v/>
      </c>
      <c r="M165" s="373" t="str">
        <f t="shared" si="38"/>
        <v/>
      </c>
      <c r="N165" s="373" t="str">
        <f t="shared" si="39"/>
        <v/>
      </c>
      <c r="O165" s="373" t="str">
        <f>IF(D165="","",IF('General Info and Test Results'!$C$36="Yes",1+0.03*(1-((MAX('H2 Tests'!$D$11,1.5)-1.5)/(MIN('H2 Tests'!$D$12,12)-1.5))),1))</f>
        <v/>
      </c>
      <c r="P165" s="409"/>
      <c r="Q165" s="409"/>
      <c r="R165" s="409"/>
      <c r="S165" s="409"/>
      <c r="T165" s="409"/>
      <c r="U165" s="409"/>
      <c r="V165" s="409"/>
      <c r="W165" s="409"/>
      <c r="X165" s="686"/>
      <c r="Y165" s="686"/>
      <c r="Z165" s="685"/>
      <c r="AA165" s="686"/>
      <c r="AB165" s="686"/>
      <c r="AC165" s="686"/>
      <c r="AD165" s="686"/>
      <c r="AE165" s="686"/>
      <c r="AF165" s="686"/>
      <c r="AG165" s="686"/>
      <c r="AH165" s="686"/>
      <c r="AI165" s="686"/>
      <c r="AJ165" s="367"/>
    </row>
    <row r="166" spans="2:36" x14ac:dyDescent="0.45">
      <c r="B166" s="392" t="str">
        <f>IF(C166="","",Tables!A20)</f>
        <v/>
      </c>
      <c r="C166" s="393" t="str">
        <f>IF(D166="","",IF($C$137="I",Tables!B21,Tables!B22))</f>
        <v/>
      </c>
      <c r="D166" s="393" t="str">
        <f>IF($C$137="I", IF(Tables!C21=0,"",Tables!C21),IF(HLOOKUP($C$137,Tables!$A$1:$H$23,ROW()-144)=0,"",HLOOKUP($C$137,Tables!$A$1:$H$23,ROW()-144)))</f>
        <v/>
      </c>
      <c r="E166" s="373" t="str">
        <f>IF(D166="","",((HLOOKUP($C$137,Tables!$A$37:$H$40,4,FALSE)-C166)/(HLOOKUP($C$137,Tables!$A$37:$H$40,4,FALSE)-5))*HLOOKUP($C$137,Tables!$A$37:$H$40,2,FALSE)*IF(Product_Type_Input=INDEX(Product_Types,2),$C$27,IF(Product_Type_Input=INDEX(Product_Types,3),$C$43)))</f>
        <v/>
      </c>
      <c r="F166" s="373" t="str">
        <f>IF(D166="","",
IF('General Info and Test Results'!$C$49="No",
IF(OR(C166&gt;=45,C166&lt;=17),$C$49+((($C$43-$C$49)*(C166-17))/(47-17)),
$C$49+((($C$46-$C$49)*(C166-17))/(35-17))),
IF('General Info and Test Results'!$C$49="Yes",
IF(AND(C166&gt;=17,C166&lt;45),$C$49+((($C$46-$C$49)*(C166-17))/(35-17)),
IF(C166&gt;=45,$C$49+((($C$43-$C$49)*(C166-17))/(47-17)),
IF(C166&lt;17,$C$52+((($C$49-$C$52)*(C166-5))/(17-5))))))))</f>
        <v/>
      </c>
      <c r="G166" s="373" t="str">
        <f t="shared" si="33"/>
        <v/>
      </c>
      <c r="H166" s="373" t="str">
        <f>IF(D166="","",
IF('General Info and Test Results'!$C$49="No",
IF(OR(C166&gt;=45,C166&lt;=17),$I$49+((($I$43-$I$49)*(C166-17))/(47-17)),
$I$49+((($I$46-$I$49)*(C166-17))/(35-17))),
IF('General Info and Test Results'!$C$49="Yes",
IF(AND(C166&gt;=17,C166&lt;45),$I$49+((($I$46-$I$49)*(C166-17))/(35-17)),
IF(C166&gt;=45,$I$49+((($I$43-$I$49)*(C166-17))/(47-17)),
IF(C166&lt;17,$I$52+((($I$49-$I$52)*(C166-5))/(17-5))))))))</f>
        <v/>
      </c>
      <c r="I166" s="373" t="str">
        <f t="shared" si="34"/>
        <v/>
      </c>
      <c r="J166" s="373" t="str">
        <f>IF(D166="","",IF(OR(C166&lt;=$C$142,I166&lt;1),0,IF(AND(C166&gt;$C$142,C166&lt;=$C$140,I166&gt;=1),0.5,1)))</f>
        <v/>
      </c>
      <c r="K166" s="373" t="str">
        <f t="shared" si="36"/>
        <v/>
      </c>
      <c r="L166" s="373" t="str">
        <f t="shared" si="37"/>
        <v/>
      </c>
      <c r="M166" s="373" t="str">
        <f t="shared" si="38"/>
        <v/>
      </c>
      <c r="N166" s="373" t="str">
        <f t="shared" si="39"/>
        <v/>
      </c>
      <c r="O166" s="373" t="str">
        <f>IF(D166="","",IF('General Info and Test Results'!$C$36="Yes",1+0.03*(1-((MAX('H2 Tests'!$D$11,1.5)-1.5)/(MIN('H2 Tests'!$D$12,12)-1.5))),1))</f>
        <v/>
      </c>
      <c r="P166" s="409"/>
      <c r="Q166" s="409"/>
      <c r="R166" s="409"/>
      <c r="S166" s="409"/>
      <c r="T166" s="409"/>
      <c r="U166" s="409"/>
      <c r="V166" s="409"/>
      <c r="W166" s="409"/>
      <c r="X166" s="686"/>
      <c r="Y166" s="686"/>
      <c r="Z166" s="685"/>
      <c r="AA166" s="686"/>
      <c r="AB166" s="686"/>
      <c r="AC166" s="686"/>
      <c r="AD166" s="686"/>
      <c r="AE166" s="686"/>
      <c r="AF166" s="686"/>
      <c r="AG166" s="686"/>
      <c r="AH166" s="686"/>
      <c r="AI166" s="686"/>
      <c r="AJ166" s="367"/>
    </row>
    <row r="167" spans="2:36" x14ac:dyDescent="0.45">
      <c r="B167" s="392" t="str">
        <f>IF(C167="","",Tables!A21)</f>
        <v/>
      </c>
      <c r="C167" s="393" t="str">
        <f>IF(D167="","",IF($C$137="I",Tables!B22,Tables!B23))</f>
        <v/>
      </c>
      <c r="D167" s="393" t="str">
        <f>IF($C$137="I", IF(Tables!C22=0,"",Tables!C22),IF(HLOOKUP($C$137,Tables!$A$1:$H$23,ROW()-144)=0,"",HLOOKUP($C$137,Tables!$A$1:$H$23,ROW()-144)))</f>
        <v/>
      </c>
      <c r="E167" s="373" t="str">
        <f>IF(D167="","",((HLOOKUP($C$137,Tables!$A$37:$H$40,4,FALSE)-C167)/(HLOOKUP($C$137,Tables!$A$37:$H$40,4,FALSE)-5))*HLOOKUP($C$137,Tables!$A$37:$H$40,2,FALSE)*IF(Product_Type_Input=INDEX(Product_Types,2),$C$27,IF(Product_Type_Input=INDEX(Product_Types,3),$C$43)))</f>
        <v/>
      </c>
      <c r="F167" s="373" t="str">
        <f>IF(D167="","",
IF('General Info and Test Results'!$C$49="No",
IF(OR(C167&gt;=45,C167&lt;=17),$C$49+((($C$43-$C$49)*(C167-17))/(47-17)),
$C$49+((($C$46-$C$49)*(C167-17))/(35-17))),
IF('General Info and Test Results'!$C$49="Yes",
IF(AND(C167&gt;=17,C167&lt;45),$C$49+((($C$46-$C$49)*(C167-17))/(35-17)),
IF(C167&gt;=45,$C$49+((($C$43-$C$49)*(C167-17))/(47-17)),
IF(C167&lt;17,$C$52+((($C$49-$C$52)*(C167-5))/(17-5))))))))</f>
        <v/>
      </c>
      <c r="G167" s="373" t="str">
        <f t="shared" si="33"/>
        <v/>
      </c>
      <c r="H167" s="373" t="str">
        <f>IF(D167="","",
IF('General Info and Test Results'!$C$49="No",
IF(OR(C167&gt;=45,C167&lt;=17),$I$49+((($I$43-$I$49)*(C167-17))/(47-17)),
$I$49+((($I$46-$I$49)*(C167-17))/(35-17))),
IF('General Info and Test Results'!$C$49="Yes",
IF(AND(C167&gt;=17,C167&lt;45),$I$49+((($I$46-$I$49)*(C167-17))/(35-17)),
IF(C167&gt;=45,$I$49+((($I$43-$I$49)*(C167-17))/(47-17)),
IF(C167&lt;17,$I$52+((($I$49-$I$52)*(C167-5))/(17-5))))))))</f>
        <v/>
      </c>
      <c r="I167" s="373" t="str">
        <f t="shared" si="34"/>
        <v/>
      </c>
      <c r="J167" s="373" t="str">
        <f t="shared" si="35"/>
        <v/>
      </c>
      <c r="K167" s="373" t="str">
        <f t="shared" si="36"/>
        <v/>
      </c>
      <c r="L167" s="373" t="str">
        <f t="shared" si="37"/>
        <v/>
      </c>
      <c r="M167" s="373" t="str">
        <f t="shared" si="38"/>
        <v/>
      </c>
      <c r="N167" s="373" t="str">
        <f t="shared" si="39"/>
        <v/>
      </c>
      <c r="O167" s="373" t="str">
        <f>IF(D167="","",IF('General Info and Test Results'!$C$36="Yes",1+0.03*(1-((MAX('H2 Tests'!$D$11,1.5)-1.5)/(MIN('H2 Tests'!$D$12,12)-1.5))),1))</f>
        <v/>
      </c>
      <c r="P167" s="409"/>
      <c r="Q167" s="409"/>
      <c r="R167" s="409"/>
      <c r="S167" s="409"/>
      <c r="T167" s="409"/>
      <c r="U167" s="409"/>
      <c r="V167" s="409"/>
      <c r="W167" s="409"/>
      <c r="X167" s="686"/>
      <c r="Y167" s="686"/>
      <c r="Z167" s="685"/>
      <c r="AA167" s="686"/>
      <c r="AB167" s="686"/>
      <c r="AC167" s="686"/>
      <c r="AD167" s="686"/>
      <c r="AE167" s="686"/>
      <c r="AF167" s="686"/>
      <c r="AG167" s="686"/>
      <c r="AH167" s="686"/>
      <c r="AI167" s="686"/>
      <c r="AJ167" s="367"/>
    </row>
    <row r="168" spans="2:36" x14ac:dyDescent="0.45">
      <c r="B168" s="392"/>
      <c r="C168" s="393"/>
      <c r="D168" s="393"/>
      <c r="E168" s="373"/>
      <c r="F168" s="373" t="str">
        <f>IF(D168="","",
IF('General Info and Test Results'!$C$49="No",
IF(OR(C168&gt;=45,C168&lt;=17),$C$49+((($C$43-$C$49)*(C168-17))/(47-17)),
$C$49+((($C$46-$C$49)*(C168-17))/(35-17))),
IF('General Info and Test Results'!$C$49="Yes",
IF(AND(C168&gt;=17,C168&lt;45),$C$49+((($C$46-$C$49)*(C168-17))/(35-17)),
IF(C168&gt;=45,$C$49+((($C$43-$C$49)*(C168-17))/(47-17)),
IF(C168&lt;17,$C$52+((($C$49-$C$52)*(C168-5))/(17-5))))))))</f>
        <v/>
      </c>
      <c r="G168" s="373"/>
      <c r="H168" s="373"/>
      <c r="I168" s="373"/>
      <c r="J168" s="373"/>
      <c r="K168" s="373"/>
      <c r="L168" s="373"/>
      <c r="M168" s="373"/>
      <c r="N168" s="373"/>
      <c r="O168" s="373"/>
      <c r="P168" s="409"/>
      <c r="Q168" s="409"/>
      <c r="R168" s="409"/>
      <c r="S168" s="409"/>
      <c r="T168" s="409"/>
      <c r="U168" s="409"/>
      <c r="V168" s="409"/>
      <c r="W168" s="409"/>
      <c r="X168" s="686"/>
      <c r="Y168" s="686"/>
      <c r="Z168" s="685"/>
      <c r="AA168" s="686"/>
      <c r="AB168" s="686"/>
      <c r="AC168" s="686"/>
      <c r="AD168" s="686"/>
      <c r="AE168" s="686"/>
      <c r="AF168" s="686"/>
      <c r="AG168" s="686"/>
      <c r="AH168" s="686"/>
      <c r="AI168" s="686"/>
      <c r="AJ168" s="367"/>
    </row>
    <row r="169" spans="2:36" x14ac:dyDescent="0.45">
      <c r="B169" s="392"/>
      <c r="C169" s="393"/>
      <c r="D169" s="393"/>
      <c r="E169" s="373" t="str">
        <f>IF(D169="","",((HLOOKUP($C$137,Tables!$A$37:$H$40,4,FALSE)-C169)/(HLOOKUP($C$137,Tables!$A$37:$H$40,4,FALSE)-5))*HLOOKUP($C$137,Tables!$A$37:$H$40,2,FALSE)*IF(Product_Type_Input=INDEX(Product_Types,2),$C$27,IF(Product_Type_Input=INDEX(Product_Types,3),$C$43)))</f>
        <v/>
      </c>
      <c r="F169" s="373" t="str">
        <f>IF(D169="","",
IF('General Info and Test Results'!$C$49="No",
IF(OR(C169&gt;=45,C169&lt;=17),$C$49+((($C$43-$C$49)*(C169-17))/(47-17)),
$C$49+((($C$46-$C$49)*(C169-17))/(35-17))),
IF('General Info and Test Results'!$C$49="Yes",
IF(AND(C169&gt;=17,C169&lt;45),$C$49+((($C$46-$C$49)*(C169-17))/(35-17)),
IF(C169&gt;=45,$C$49+((($C$43-$C$49)*(C169-17))/(47-17)),
IF(C169&lt;17,$C$52+((($C$49-$C$52)*(C169-5))/(17-5))))))))</f>
        <v/>
      </c>
      <c r="G169" s="373"/>
      <c r="H169" s="373"/>
      <c r="I169" s="373"/>
      <c r="J169" s="373"/>
      <c r="K169" s="373"/>
      <c r="L169" s="373"/>
      <c r="M169" s="373"/>
      <c r="N169" s="373"/>
      <c r="O169" s="373"/>
      <c r="P169" s="409"/>
      <c r="Q169" s="409"/>
      <c r="R169" s="409"/>
      <c r="S169" s="409"/>
      <c r="T169" s="409"/>
      <c r="U169" s="409"/>
      <c r="V169" s="409"/>
      <c r="W169" s="409"/>
      <c r="X169" s="686"/>
      <c r="Y169" s="686"/>
      <c r="Z169" s="685"/>
      <c r="AA169" s="686"/>
      <c r="AB169" s="686"/>
      <c r="AC169" s="686"/>
      <c r="AD169" s="686"/>
      <c r="AE169" s="686"/>
      <c r="AF169" s="686"/>
      <c r="AG169" s="686"/>
      <c r="AH169" s="686"/>
      <c r="AI169" s="686"/>
      <c r="AJ169" s="367"/>
    </row>
    <row r="170" spans="2:36" x14ac:dyDescent="0.45">
      <c r="B170" s="384"/>
      <c r="C170" s="377"/>
      <c r="D170" s="377"/>
      <c r="E170" s="377"/>
      <c r="F170" s="377"/>
      <c r="G170" s="377"/>
      <c r="H170" s="377"/>
      <c r="I170" s="377"/>
      <c r="J170" s="377"/>
      <c r="K170" s="377"/>
      <c r="L170" s="377"/>
      <c r="M170" s="377"/>
      <c r="N170" s="377"/>
      <c r="O170" s="377"/>
      <c r="P170" s="409"/>
      <c r="Q170" s="409"/>
      <c r="R170" s="409"/>
      <c r="S170" s="409"/>
      <c r="T170" s="409"/>
      <c r="U170" s="409"/>
      <c r="V170" s="409"/>
      <c r="W170" s="409"/>
      <c r="X170" s="686"/>
      <c r="Y170" s="686"/>
      <c r="Z170" s="685"/>
      <c r="AA170" s="686"/>
      <c r="AB170" s="686"/>
      <c r="AC170" s="686"/>
      <c r="AD170" s="686"/>
      <c r="AE170" s="686"/>
      <c r="AF170" s="686"/>
      <c r="AG170" s="686"/>
      <c r="AH170" s="686"/>
      <c r="AI170" s="686"/>
      <c r="AJ170" s="367"/>
    </row>
    <row r="171" spans="2:36" x14ac:dyDescent="0.45">
      <c r="B171" s="425" t="s">
        <v>124</v>
      </c>
      <c r="C171" s="373" t="e">
        <f ca="1">SUM(L152:L169)</f>
        <v>#DIV/0!</v>
      </c>
      <c r="D171" s="377"/>
      <c r="E171" s="377"/>
      <c r="F171" s="377"/>
      <c r="G171" s="377"/>
      <c r="H171" s="377"/>
      <c r="I171" s="377"/>
      <c r="J171" s="377"/>
      <c r="K171" s="377"/>
      <c r="L171" s="377"/>
      <c r="M171" s="377"/>
      <c r="N171" s="377"/>
      <c r="O171" s="377"/>
      <c r="P171" s="409"/>
      <c r="Q171" s="409"/>
      <c r="R171" s="409"/>
      <c r="S171" s="409"/>
      <c r="T171" s="409"/>
      <c r="U171" s="409"/>
      <c r="V171" s="409"/>
      <c r="W171" s="409"/>
      <c r="X171" s="686"/>
      <c r="Y171" s="686"/>
      <c r="Z171" s="685"/>
      <c r="AA171" s="686"/>
      <c r="AB171" s="686"/>
      <c r="AC171" s="686"/>
      <c r="AD171" s="686"/>
      <c r="AE171" s="686"/>
      <c r="AF171" s="686"/>
      <c r="AG171" s="686"/>
      <c r="AH171" s="686"/>
      <c r="AI171" s="686"/>
      <c r="AJ171" s="367"/>
    </row>
    <row r="172" spans="2:36" x14ac:dyDescent="0.45">
      <c r="B172" s="425" t="s">
        <v>125</v>
      </c>
      <c r="C172" s="373" t="e">
        <f>SUM(M152:M169)</f>
        <v>#DIV/0!</v>
      </c>
      <c r="D172" s="377"/>
      <c r="E172" s="377"/>
      <c r="F172" s="377"/>
      <c r="G172" s="377"/>
      <c r="H172" s="377"/>
      <c r="I172" s="377"/>
      <c r="J172" s="377"/>
      <c r="K172" s="377"/>
      <c r="L172" s="377"/>
      <c r="M172" s="377"/>
      <c r="N172" s="377"/>
      <c r="O172" s="377"/>
      <c r="P172" s="409"/>
      <c r="Q172" s="409"/>
      <c r="R172" s="409"/>
      <c r="S172" s="409"/>
      <c r="T172" s="409"/>
      <c r="U172" s="409"/>
      <c r="V172" s="409"/>
      <c r="W172" s="409"/>
      <c r="X172" s="686"/>
      <c r="Y172" s="686"/>
      <c r="Z172" s="685"/>
      <c r="AA172" s="686"/>
      <c r="AB172" s="686"/>
      <c r="AC172" s="686"/>
      <c r="AD172" s="686"/>
      <c r="AE172" s="686"/>
      <c r="AF172" s="686"/>
      <c r="AG172" s="686"/>
      <c r="AH172" s="686"/>
      <c r="AI172" s="686"/>
      <c r="AJ172" s="367"/>
    </row>
    <row r="173" spans="2:36" x14ac:dyDescent="0.45">
      <c r="B173" s="425" t="s">
        <v>123</v>
      </c>
      <c r="C173" s="373">
        <f>SUM(N152:N169)</f>
        <v>0</v>
      </c>
      <c r="D173" s="377"/>
      <c r="E173" s="377"/>
      <c r="F173" s="377"/>
      <c r="G173" s="377"/>
      <c r="H173" s="377"/>
      <c r="I173" s="377"/>
      <c r="J173" s="377"/>
      <c r="K173" s="377"/>
      <c r="L173" s="377"/>
      <c r="M173" s="377"/>
      <c r="N173" s="377"/>
      <c r="O173" s="377"/>
      <c r="P173" s="409"/>
      <c r="Q173" s="409"/>
      <c r="R173" s="409"/>
      <c r="S173" s="409"/>
      <c r="T173" s="409"/>
      <c r="U173" s="409"/>
      <c r="V173" s="409"/>
      <c r="W173" s="409"/>
      <c r="X173" s="686"/>
      <c r="Y173" s="686"/>
      <c r="Z173" s="685"/>
      <c r="AA173" s="686"/>
      <c r="AB173" s="686"/>
      <c r="AC173" s="686"/>
      <c r="AD173" s="686"/>
      <c r="AE173" s="686"/>
      <c r="AF173" s="686"/>
      <c r="AG173" s="686"/>
      <c r="AH173" s="686"/>
      <c r="AI173" s="686"/>
      <c r="AJ173" s="367"/>
    </row>
    <row r="174" spans="2:36" ht="34.5" customHeight="1" thickBot="1" x14ac:dyDescent="0.5">
      <c r="B174" s="368"/>
      <c r="C174" s="453" t="s">
        <v>443</v>
      </c>
      <c r="D174" s="1130" t="s">
        <v>462</v>
      </c>
      <c r="E174" s="1130"/>
      <c r="F174" s="377"/>
      <c r="G174" s="409"/>
      <c r="H174" s="377"/>
      <c r="I174" s="377"/>
      <c r="J174" s="377"/>
      <c r="K174" s="377"/>
      <c r="L174" s="377"/>
      <c r="M174" s="377"/>
      <c r="N174" s="377"/>
      <c r="O174" s="377"/>
      <c r="P174" s="409"/>
      <c r="Q174" s="409"/>
      <c r="R174" s="409"/>
      <c r="S174" s="409"/>
      <c r="T174" s="409"/>
      <c r="U174" s="409"/>
      <c r="V174" s="409"/>
      <c r="W174" s="409"/>
      <c r="X174" s="686"/>
      <c r="Y174" s="686"/>
      <c r="Z174" s="685"/>
      <c r="AA174" s="686"/>
      <c r="AB174" s="686"/>
      <c r="AC174" s="686"/>
      <c r="AD174" s="686"/>
      <c r="AE174" s="686"/>
      <c r="AF174" s="686"/>
      <c r="AG174" s="686"/>
      <c r="AH174" s="686"/>
      <c r="AI174" s="686"/>
      <c r="AJ174" s="367"/>
    </row>
    <row r="175" spans="2:36" ht="17.5" thickBot="1" x14ac:dyDescent="0.5">
      <c r="B175" s="388" t="s">
        <v>752</v>
      </c>
      <c r="C175" s="389" t="e">
        <f ca="1">(C173/(C171+C172))*O152</f>
        <v>#DIV/0!</v>
      </c>
      <c r="D175" s="1245" t="e">
        <f ca="1">MROUND(C175,0.025)</f>
        <v>#DIV/0!</v>
      </c>
      <c r="E175" s="1246"/>
      <c r="F175" s="377"/>
      <c r="G175" s="377"/>
      <c r="H175" s="377"/>
      <c r="I175" s="377"/>
      <c r="J175" s="377"/>
      <c r="K175" s="377"/>
      <c r="L175" s="377"/>
      <c r="M175" s="377"/>
      <c r="N175" s="377"/>
      <c r="O175" s="377"/>
      <c r="P175" s="409"/>
      <c r="Q175" s="409"/>
      <c r="R175" s="409"/>
      <c r="S175" s="409"/>
      <c r="T175" s="409"/>
      <c r="U175" s="409"/>
      <c r="V175" s="409"/>
      <c r="W175" s="409"/>
      <c r="X175" s="686"/>
      <c r="Y175" s="686"/>
      <c r="Z175" s="685"/>
      <c r="AA175" s="686"/>
      <c r="AB175" s="686"/>
      <c r="AC175" s="686"/>
      <c r="AD175" s="686"/>
      <c r="AE175" s="686"/>
      <c r="AF175" s="686"/>
      <c r="AG175" s="686"/>
      <c r="AH175" s="686"/>
      <c r="AI175" s="686"/>
      <c r="AJ175" s="367"/>
    </row>
    <row r="176" spans="2:36" x14ac:dyDescent="0.45">
      <c r="B176" s="384"/>
      <c r="C176" s="377"/>
      <c r="D176" s="377"/>
      <c r="E176" s="377"/>
      <c r="F176" s="377"/>
      <c r="G176" s="377"/>
      <c r="H176" s="377"/>
      <c r="I176" s="377"/>
      <c r="J176" s="377"/>
      <c r="K176" s="377"/>
      <c r="L176" s="377"/>
      <c r="M176" s="377"/>
      <c r="N176" s="377"/>
      <c r="O176" s="377"/>
      <c r="P176" s="409"/>
      <c r="Q176" s="409"/>
      <c r="R176" s="409"/>
      <c r="S176" s="409"/>
      <c r="T176" s="409"/>
      <c r="U176" s="409"/>
      <c r="V176" s="409"/>
      <c r="W176" s="409"/>
      <c r="X176" s="686"/>
      <c r="Y176" s="686"/>
      <c r="Z176" s="685"/>
      <c r="AA176" s="686"/>
      <c r="AB176" s="686"/>
      <c r="AC176" s="686"/>
      <c r="AD176" s="686"/>
      <c r="AE176" s="686"/>
      <c r="AF176" s="686"/>
      <c r="AG176" s="686"/>
      <c r="AH176" s="686"/>
      <c r="AI176" s="686"/>
      <c r="AJ176" s="367"/>
    </row>
    <row r="177" spans="2:36" x14ac:dyDescent="0.45">
      <c r="B177" s="384"/>
      <c r="C177" s="377"/>
      <c r="D177" s="377"/>
      <c r="E177" s="377"/>
      <c r="F177" s="377"/>
      <c r="G177" s="377"/>
      <c r="H177" s="377"/>
      <c r="I177" s="377"/>
      <c r="J177" s="377"/>
      <c r="K177" s="377"/>
      <c r="L177" s="377"/>
      <c r="M177" s="377"/>
      <c r="N177" s="377"/>
      <c r="O177" s="377"/>
      <c r="P177" s="409"/>
      <c r="Q177" s="409"/>
      <c r="R177" s="409"/>
      <c r="S177" s="409"/>
      <c r="T177" s="409"/>
      <c r="U177" s="409"/>
      <c r="V177" s="409"/>
      <c r="W177" s="409"/>
      <c r="X177" s="686"/>
      <c r="Z177" s="685"/>
      <c r="AF177" s="686"/>
      <c r="AG177" s="686"/>
      <c r="AH177" s="686"/>
      <c r="AI177" s="686"/>
      <c r="AJ177" s="367"/>
    </row>
    <row r="178" spans="2:36" ht="18" customHeight="1" x14ac:dyDescent="0.45">
      <c r="B178" s="678" t="s">
        <v>193</v>
      </c>
      <c r="C178" s="385"/>
      <c r="D178" s="385"/>
      <c r="E178" s="385"/>
      <c r="F178" s="385"/>
      <c r="G178" s="385"/>
      <c r="H178" s="385"/>
      <c r="I178" s="385"/>
      <c r="J178" s="385"/>
      <c r="K178" s="385"/>
      <c r="L178" s="385"/>
      <c r="M178" s="385"/>
      <c r="N178" s="385"/>
      <c r="O178" s="385"/>
      <c r="P178" s="690"/>
      <c r="Q178" s="690"/>
      <c r="R178" s="690"/>
      <c r="S178" s="683"/>
      <c r="T178" s="683"/>
      <c r="U178" s="683"/>
      <c r="V178" s="683"/>
      <c r="W178" s="683"/>
      <c r="X178" s="683"/>
      <c r="Y178" s="683"/>
      <c r="Z178" s="694"/>
      <c r="AF178" s="686"/>
      <c r="AG178" s="686"/>
      <c r="AH178" s="686"/>
      <c r="AI178" s="686"/>
      <c r="AJ178" s="367"/>
    </row>
    <row r="179" spans="2:36" ht="18" customHeight="1" x14ac:dyDescent="0.45">
      <c r="B179" s="682"/>
      <c r="C179" s="679"/>
      <c r="D179" s="679"/>
      <c r="E179" s="679"/>
      <c r="F179" s="679"/>
      <c r="G179" s="679"/>
      <c r="H179" s="679"/>
      <c r="I179" s="679"/>
      <c r="J179" s="679"/>
      <c r="K179" s="679"/>
      <c r="L179" s="679"/>
      <c r="M179" s="679"/>
      <c r="N179" s="679"/>
      <c r="O179" s="679"/>
      <c r="P179" s="692"/>
      <c r="Q179" s="692"/>
      <c r="R179" s="692"/>
      <c r="S179" s="409"/>
      <c r="T179" s="409"/>
      <c r="U179" s="409"/>
      <c r="V179" s="409"/>
      <c r="W179" s="409"/>
      <c r="X179" s="686"/>
      <c r="Z179" s="685"/>
      <c r="AF179" s="686"/>
      <c r="AG179" s="686"/>
      <c r="AH179" s="686"/>
      <c r="AI179" s="686"/>
      <c r="AJ179" s="367"/>
    </row>
    <row r="180" spans="2:36" s="173" customFormat="1" x14ac:dyDescent="0.45">
      <c r="B180" s="416" t="s">
        <v>325</v>
      </c>
      <c r="C180" s="387" t="e">
        <f ca="1">IF(C55="", 0.25, ROUND(MIN(0.25,((1-(($C$55/(3.413*$I$55))/($C$44/(3.413*$I$44))))/(1-$C$55/($C$44*'Optional H1C Tests'!$D$13)))),2))</f>
        <v>#N/A</v>
      </c>
      <c r="D180" s="418"/>
      <c r="E180" s="435" t="s">
        <v>232</v>
      </c>
      <c r="F180" s="436">
        <v>100</v>
      </c>
      <c r="G180" s="418"/>
      <c r="H180" s="418"/>
      <c r="I180" s="418"/>
      <c r="J180" s="418"/>
      <c r="K180" s="418"/>
      <c r="L180" s="418"/>
      <c r="M180" s="418"/>
      <c r="N180" s="418"/>
      <c r="O180" s="418"/>
      <c r="P180" s="681"/>
      <c r="Q180" s="681"/>
      <c r="R180" s="681"/>
      <c r="S180" s="681"/>
      <c r="T180" s="681"/>
      <c r="U180" s="681"/>
      <c r="V180" s="409"/>
      <c r="W180" s="409"/>
      <c r="X180" s="693"/>
      <c r="Z180" s="685"/>
      <c r="AF180" s="693"/>
      <c r="AG180" s="693"/>
      <c r="AH180" s="693"/>
      <c r="AI180" s="693"/>
      <c r="AJ180" s="438"/>
    </row>
    <row r="181" spans="2:36" s="173" customFormat="1" x14ac:dyDescent="0.45">
      <c r="B181" s="439"/>
      <c r="C181" s="418"/>
      <c r="D181" s="418"/>
      <c r="E181" s="440" t="s">
        <v>231</v>
      </c>
      <c r="F181" s="436">
        <v>200</v>
      </c>
      <c r="G181" s="418"/>
      <c r="H181" s="418"/>
      <c r="I181" s="418"/>
      <c r="J181" s="418"/>
      <c r="K181" s="418"/>
      <c r="L181" s="418"/>
      <c r="M181" s="418"/>
      <c r="N181" s="418"/>
      <c r="O181" s="418"/>
      <c r="P181" s="681"/>
      <c r="Q181" s="681"/>
      <c r="R181" s="681"/>
      <c r="S181" s="681"/>
      <c r="T181" s="681"/>
      <c r="U181" s="681"/>
      <c r="V181" s="409"/>
      <c r="W181" s="409"/>
      <c r="X181" s="693"/>
      <c r="Z181" s="685"/>
      <c r="AF181" s="693"/>
      <c r="AG181" s="693"/>
      <c r="AH181" s="693"/>
      <c r="AI181" s="693"/>
      <c r="AJ181" s="438"/>
    </row>
    <row r="182" spans="2:36" s="173" customFormat="1" x14ac:dyDescent="0.45">
      <c r="B182" s="419"/>
      <c r="C182" s="418"/>
      <c r="D182" s="418"/>
      <c r="E182" s="418"/>
      <c r="F182" s="418"/>
      <c r="G182" s="418"/>
      <c r="H182" s="418"/>
      <c r="I182" s="418"/>
      <c r="J182" s="418"/>
      <c r="K182" s="418"/>
      <c r="L182" s="418"/>
      <c r="M182" s="418"/>
      <c r="N182" s="418"/>
      <c r="O182" s="418"/>
      <c r="P182" s="681"/>
      <c r="Q182" s="681"/>
      <c r="R182" s="681"/>
      <c r="S182" s="681"/>
      <c r="T182" s="681"/>
      <c r="U182" s="681"/>
      <c r="V182" s="409"/>
      <c r="W182" s="409"/>
      <c r="X182" s="681"/>
      <c r="Z182" s="685"/>
      <c r="AF182" s="693"/>
      <c r="AG182" s="693"/>
      <c r="AH182" s="693"/>
      <c r="AI182" s="693"/>
      <c r="AJ182" s="438"/>
    </row>
    <row r="183" spans="2:36" x14ac:dyDescent="0.45">
      <c r="B183" s="390" t="s">
        <v>122</v>
      </c>
      <c r="C183" s="391" t="s">
        <v>316</v>
      </c>
      <c r="D183" s="391" t="s">
        <v>104</v>
      </c>
      <c r="E183" s="391" t="s">
        <v>318</v>
      </c>
      <c r="F183" s="391" t="s">
        <v>228</v>
      </c>
      <c r="G183" s="391" t="s">
        <v>229</v>
      </c>
      <c r="H183" s="391" t="s">
        <v>101</v>
      </c>
      <c r="I183" s="391" t="s">
        <v>102</v>
      </c>
      <c r="J183" s="391" t="s">
        <v>233</v>
      </c>
      <c r="K183" s="391" t="s">
        <v>234</v>
      </c>
      <c r="L183" s="391" t="s">
        <v>319</v>
      </c>
      <c r="M183" s="391" t="s">
        <v>230</v>
      </c>
      <c r="N183" s="391" t="s">
        <v>106</v>
      </c>
      <c r="O183" s="391" t="s">
        <v>429</v>
      </c>
      <c r="P183" s="391" t="s">
        <v>107</v>
      </c>
      <c r="Q183" s="391" t="s">
        <v>108</v>
      </c>
      <c r="R183" s="391" t="s">
        <v>109</v>
      </c>
      <c r="S183" s="391" t="s">
        <v>110</v>
      </c>
      <c r="T183" s="391" t="s">
        <v>111</v>
      </c>
      <c r="U183" s="409"/>
      <c r="V183" s="409"/>
      <c r="W183" s="409"/>
      <c r="X183" s="686"/>
      <c r="Z183" s="685"/>
      <c r="AF183" s="686"/>
      <c r="AG183" s="686"/>
      <c r="AH183" s="686"/>
      <c r="AI183" s="686"/>
      <c r="AJ183" s="367"/>
    </row>
    <row r="184" spans="2:36" x14ac:dyDescent="0.45">
      <c r="B184" s="392">
        <f>IF(C184="","",Tables!A6)</f>
        <v>1</v>
      </c>
      <c r="C184" s="393">
        <f>IF(D184="","",IF($C$137="I",Tables!B7,Tables!B8))</f>
        <v>52</v>
      </c>
      <c r="D184" s="393">
        <f>IF($C$137="I", IF(Tables!C7=0,"",Tables!C7),IF(HLOOKUP($C$137,Tables!$A$1:$H$23,ROW()-176)=0,"",HLOOKUP($C$137,Tables!$A$1:$H$23,ROW()-176)))</f>
        <v>0.10299999999999999</v>
      </c>
      <c r="E184" s="373">
        <f>IF(D184="","",((HLOOKUP($C$137,Tables!$A$37:$H$40,4,FALSE)-C184)/(HLOOKUP($C$137,Tables!$A$37:$H$40,4,FALSE)-5))*HLOOKUP($C$137,Tables!$A$37:$H$40,2,FALSE)*IF(Product_Type_Input=INDEX(Product_Types,2),$C$29,IF(Product_Type_Input=INDEX(Product_Types,3),$C$45)))</f>
        <v>0</v>
      </c>
      <c r="F184" s="373" t="e">
        <f ca="1">IF(D184="","",IF(OR(C184&gt;=45,C184&lt;=17),$C$50+((($C$44-$C$50)*(C184-17))/(47-17)),$C$50+((($C$47-$C$50)*(C184-17))/(35-17))))</f>
        <v>#N/A</v>
      </c>
      <c r="G184" s="373" t="b">
        <f>IF(D184="","",
IF('General Info and Test Results'!$C$49="No",IF(OR(C184&gt;=45,C184&lt;=17),$C$51+((($C$45-$C$51)*(C184-17))/(47-17)),$C$51+((($C$48-$C$51)*(C184-17))/(35-17))),
IF('General Info and Test Results'!$C$49="Yes",IF(AND(C184&gt;=17,C184&lt;45),$C$51+((($C$48-$C$51)*(C184-17))/(35-17)),IF(C184&gt;=45,$C$51+((($C$45-$C$51)*(C184-17))/(47-17)),IF(C184&lt;17,$C$53+((($C$51-$C$53)*(C184-5))/(17-5))))))))</f>
        <v>0</v>
      </c>
      <c r="H184" s="373" t="e">
        <f ca="1">IF(D184="","",F184+(((G184-F184)/($F$181-$F$180))*(M184-$F$180)))</f>
        <v>#N/A</v>
      </c>
      <c r="I184" s="373" t="e">
        <f t="shared" ref="I184:I199" ca="1" si="40">IF(D184="","",MIN(E184/H184,1))</f>
        <v>#N/A</v>
      </c>
      <c r="J184" s="373" t="e">
        <f ca="1">IF(D184="","",IF(OR(C184&gt;=45,C184&lt;=17),$I$50+((($I$44-$I$50)*(C184-17))/(47-17)),$I$50+((($I$47-$I$50)*(C184-17))/(35-17))))</f>
        <v>#N/A</v>
      </c>
      <c r="K184" s="373" t="b">
        <f>IF(D184="","",
IF('General Info and Test Results'!$C$49="No",IF(OR(C184&gt;=45,C184&lt;=17),$I$51+((($I$45-$I$51)*(C184-17))/(47-17)),$I$51+((($I$48-$I$51)*(C184-17))/(35-17))),
IF('General Info and Test Results'!$C$49="Yes",IF(AND(C184&gt;=17,C184&lt;45),$I$51+((($I$48-$I$51)*(C184-17))/(35-17)),IF(C184&gt;=45,$I$51+((($I$45-$I$51)*(C184-17))/(47-17)),IF(C184&lt;17,$I$53+((($I$51-$I$53)*(C184-5))/(17-5))))))))</f>
        <v>0</v>
      </c>
      <c r="L184" s="373" t="e">
        <f ca="1">IF(D184="","",J184+(((K184-J184)/($F$181-$F$180))*(M184-$F$180)))</f>
        <v>#N/A</v>
      </c>
      <c r="M184" s="443">
        <v>100</v>
      </c>
      <c r="N184" s="373" t="e">
        <f t="shared" ref="N184:N199" ca="1" si="41">IF(D184="","",H184/(3.413*L184))</f>
        <v>#N/A</v>
      </c>
      <c r="O184" s="373" t="e">
        <f ca="1">IF(D184="","",IF(OR(C184&lt;=$C$142,N184&lt;1),0,IF(AND(C184&gt;$C$142,C184&lt;=$C$140,N184&gt;=1),0.5,1)))</f>
        <v>#N/A</v>
      </c>
      <c r="P184" s="373" t="e">
        <f ca="1">IF(D184="","",1-$C$180*(1-I184))</f>
        <v>#N/A</v>
      </c>
      <c r="Q184" s="373" t="e">
        <f ca="1">IF(D184="","",((I184*L184*O184)/P184)*D184)</f>
        <v>#N/A</v>
      </c>
      <c r="R184" s="373" t="e">
        <f ca="1">IF(D184="","",((E184-(I184*H184*O184))/3.413)*D184)</f>
        <v>#N/A</v>
      </c>
      <c r="S184" s="373">
        <f t="shared" ref="S184:S199" si="42">IF(D184="","",E184*D184)</f>
        <v>0</v>
      </c>
      <c r="T184" s="373">
        <f>IF(D184="","",IF('General Info and Test Results'!$C$36="Yes",1+(0.03*(1-((MAX(1.5,'H2 Tests'!$D$11)-1.5)/(MIN(12,'H2 Tests'!$D$12)-1.5)))),1))</f>
        <v>1</v>
      </c>
      <c r="U184" s="409"/>
      <c r="V184" s="409"/>
      <c r="W184" s="409"/>
      <c r="X184" s="686"/>
      <c r="Z184" s="685"/>
      <c r="AF184" s="686"/>
      <c r="AG184" s="686"/>
      <c r="AH184" s="686"/>
      <c r="AI184" s="686"/>
      <c r="AJ184" s="367"/>
    </row>
    <row r="185" spans="2:36" x14ac:dyDescent="0.45">
      <c r="B185" s="392">
        <f>IF(C185="","",Tables!A7)</f>
        <v>2</v>
      </c>
      <c r="C185" s="393">
        <f>IF(D185="","",IF($C$137="I",Tables!B8,Tables!B9))</f>
        <v>47</v>
      </c>
      <c r="D185" s="393">
        <f>IF($C$137="I", IF(Tables!C8=0,"",Tables!C8),IF(HLOOKUP($C$137,Tables!$A$1:$H$23,ROW()-176)=0,"",HLOOKUP($C$137,Tables!$A$1:$H$23,ROW()-176)))</f>
        <v>9.2999999999999999E-2</v>
      </c>
      <c r="E185" s="373">
        <f>IF(D185="","",((HLOOKUP($C$137,Tables!$A$37:$H$40,4,FALSE)-C185)/(HLOOKUP($C$137,Tables!$A$37:$H$40,4,FALSE)-5))*HLOOKUP($C$137,Tables!$A$37:$H$40,2,FALSE)*IF(Product_Type_Input=INDEX(Product_Types,2),$C$29,IF(Product_Type_Input=INDEX(Product_Types,3),$C$45)))</f>
        <v>0</v>
      </c>
      <c r="F185" s="373" t="e">
        <f t="shared" ref="F185:F199" ca="1" si="43">IF(D185="","",IF(OR(C185&gt;=45,C185&lt;=17),$C$50+((($C$44-$C$50)*(C185-17))/(47-17)),$C$50+((($C$47-$C$50)*(C185-17))/(35-17))))</f>
        <v>#N/A</v>
      </c>
      <c r="G185" s="373" t="b">
        <f>IF(D185="","",
IF('General Info and Test Results'!$C$49="No",IF(OR(C185&gt;=45,C185&lt;=17),$C$51+((($C$45-$C$51)*(C185-17))/(47-17)),$C$51+((($C$48-$C$51)*(C185-17))/(35-17))),
IF('General Info and Test Results'!$C$49="Yes",IF(AND(C185&gt;=17,C185&lt;45),$C$51+((($C$48-$C$51)*(C185-17))/(35-17)),IF(C185&gt;=45,$C$51+((($C$45-$C$51)*(C185-17))/(47-17)),IF(C185&lt;17,$C$53+((($C$51-$C$53)*(C185-5))/(17-5))))))))</f>
        <v>0</v>
      </c>
      <c r="H185" s="373" t="e">
        <f t="shared" ref="H185:H199" ca="1" si="44">IF(D185="","",F185+(((G185-F185)/($F$181-$F$180))*(M185-$F$180)))</f>
        <v>#N/A</v>
      </c>
      <c r="I185" s="373" t="e">
        <f t="shared" ca="1" si="40"/>
        <v>#N/A</v>
      </c>
      <c r="J185" s="373" t="e">
        <f t="shared" ref="J185:J199" ca="1" si="45">IF(D185="","",IF(OR(C185&gt;=45,C185&lt;=17),$I$50+((($I$44-$I$50)*(C185-17))/(47-17)),$I$50+((($I$47-$I$50)*(C185-17))/(35-17))))</f>
        <v>#N/A</v>
      </c>
      <c r="K185" s="373" t="b">
        <f>IF(D185="","",
IF('General Info and Test Results'!$C$49="No",IF(OR(C185&gt;=45,C185&lt;=17),$I$51+((($I$45-$I$51)*(C185-17))/(47-17)),$I$51+((($I$48-$I$51)*(C185-17))/(35-17))),
IF('General Info and Test Results'!$C$49="Yes",IF(AND(C185&gt;=17,C185&lt;45),$I$51+((($I$48-$I$51)*(C185-17))/(35-17)),IF(C185&gt;=45,$I$51+((($I$45-$I$51)*(C185-17))/(47-17)),IF(C185&lt;17,$I$53+((($I$51-$I$53)*(C185-5))/(17-5))))))))</f>
        <v>0</v>
      </c>
      <c r="L185" s="373" t="e">
        <f t="shared" ref="L185:L199" ca="1" si="46">IF(D185="","",J185+(((K185-J185)/($F$181-$F$180))*(M185-$F$180)))</f>
        <v>#N/A</v>
      </c>
      <c r="M185" s="443">
        <v>100</v>
      </c>
      <c r="N185" s="373" t="e">
        <f t="shared" ca="1" si="41"/>
        <v>#N/A</v>
      </c>
      <c r="O185" s="373" t="e">
        <f t="shared" ref="O185:O199" ca="1" si="47">IF(D185="","",IF(OR(C185&lt;=$C$142,N185&lt;1),0,IF(AND(C185&gt;$C$142,C185&lt;=$C$140,N185&gt;=1),0.5,1)))</f>
        <v>#N/A</v>
      </c>
      <c r="P185" s="373" t="e">
        <f t="shared" ref="P185:P199" ca="1" si="48">IF(D185="","",1-$C$180*(1-I185))</f>
        <v>#N/A</v>
      </c>
      <c r="Q185" s="373" t="e">
        <f t="shared" ref="Q185:Q199" ca="1" si="49">IF(D185="","",((I185*L185*O185)/P185)*D185)</f>
        <v>#N/A</v>
      </c>
      <c r="R185" s="373" t="e">
        <f t="shared" ref="R185:R199" ca="1" si="50">IF(D185="","",((E185-(I185*H185*O185))/3.413)*D185)</f>
        <v>#N/A</v>
      </c>
      <c r="S185" s="373">
        <f t="shared" si="42"/>
        <v>0</v>
      </c>
      <c r="T185" s="373">
        <f>IF(D185="","",IF('General Info and Test Results'!$C$36="Yes",1+(0.03*(1-((MAX(1.5,'H2 Tests'!$D$11)-1.5)/(MIN(12,'H2 Tests'!$D$12)-1.5)))),1))</f>
        <v>1</v>
      </c>
      <c r="U185" s="409"/>
      <c r="V185" s="409"/>
      <c r="W185" s="409"/>
      <c r="X185" s="686"/>
      <c r="Z185" s="685"/>
      <c r="AF185" s="686"/>
      <c r="AG185" s="686"/>
      <c r="AH185" s="686"/>
      <c r="AI185" s="686"/>
      <c r="AJ185" s="367"/>
    </row>
    <row r="186" spans="2:36" x14ac:dyDescent="0.45">
      <c r="B186" s="392">
        <f>IF(C186="","",Tables!A8)</f>
        <v>3</v>
      </c>
      <c r="C186" s="393">
        <f>IF(D186="","",IF($C$137="I",Tables!B9,Tables!B10))</f>
        <v>42</v>
      </c>
      <c r="D186" s="393">
        <f>IF($C$137="I", IF(Tables!C9=0,"",Tables!C9),IF(HLOOKUP($C$137,Tables!$A$1:$H$23,ROW()-176)=0,"",HLOOKUP($C$137,Tables!$A$1:$H$23,ROW()-176)))</f>
        <v>0.1</v>
      </c>
      <c r="E186" s="373">
        <f>IF(D186="","",((HLOOKUP($C$137,Tables!$A$37:$H$40,4,FALSE)-C186)/(HLOOKUP($C$137,Tables!$A$37:$H$40,4,FALSE)-5))*HLOOKUP($C$137,Tables!$A$37:$H$40,2,FALSE)*IF(Product_Type_Input=INDEX(Product_Types,2),$C$29,IF(Product_Type_Input=INDEX(Product_Types,3),$C$45)))</f>
        <v>0</v>
      </c>
      <c r="F186" s="373" t="e">
        <f t="shared" ca="1" si="43"/>
        <v>#N/A</v>
      </c>
      <c r="G186" s="373" t="b">
        <f>IF(D186="","",
IF('General Info and Test Results'!$C$49="No",IF(OR(C186&gt;=45,C186&lt;=17),$C$51+((($C$45-$C$51)*(C186-17))/(47-17)),$C$51+((($C$48-$C$51)*(C186-17))/(35-17))),
IF('General Info and Test Results'!$C$49="Yes",IF(AND(C186&gt;=17,C186&lt;45),$C$51+((($C$48-$C$51)*(C186-17))/(35-17)),IF(C186&gt;=45,$C$51+((($C$45-$C$51)*(C186-17))/(47-17)),IF(C186&lt;17,$C$53+((($C$51-$C$53)*(C186-5))/(17-5))))))))</f>
        <v>0</v>
      </c>
      <c r="H186" s="373" t="e">
        <f t="shared" ca="1" si="44"/>
        <v>#N/A</v>
      </c>
      <c r="I186" s="373" t="e">
        <f t="shared" ca="1" si="40"/>
        <v>#N/A</v>
      </c>
      <c r="J186" s="373" t="e">
        <f t="shared" ca="1" si="45"/>
        <v>#N/A</v>
      </c>
      <c r="K186" s="373" t="b">
        <f>IF(D186="","",
IF('General Info and Test Results'!$C$49="No",IF(OR(C186&gt;=45,C186&lt;=17),$I$51+((($I$45-$I$51)*(C186-17))/(47-17)),$I$51+((($I$48-$I$51)*(C186-17))/(35-17))),
IF('General Info and Test Results'!$C$49="Yes",IF(AND(C186&gt;=17,C186&lt;45),$I$51+((($I$48-$I$51)*(C186-17))/(35-17)),IF(C186&gt;=45,$I$51+((($I$45-$I$51)*(C186-17))/(47-17)),IF(C186&lt;17,$I$53+((($I$51-$I$53)*(C186-5))/(17-5))))))))</f>
        <v>0</v>
      </c>
      <c r="L186" s="373" t="e">
        <f t="shared" ca="1" si="46"/>
        <v>#N/A</v>
      </c>
      <c r="M186" s="443">
        <v>100</v>
      </c>
      <c r="N186" s="373" t="e">
        <f t="shared" ca="1" si="41"/>
        <v>#N/A</v>
      </c>
      <c r="O186" s="373" t="e">
        <f t="shared" ca="1" si="47"/>
        <v>#N/A</v>
      </c>
      <c r="P186" s="373" t="e">
        <f ca="1">IF(D186="","",1-$C$180*(1-I186))</f>
        <v>#N/A</v>
      </c>
      <c r="Q186" s="373" t="e">
        <f t="shared" ca="1" si="49"/>
        <v>#N/A</v>
      </c>
      <c r="R186" s="373" t="e">
        <f t="shared" ca="1" si="50"/>
        <v>#N/A</v>
      </c>
      <c r="S186" s="373">
        <f t="shared" si="42"/>
        <v>0</v>
      </c>
      <c r="T186" s="373">
        <f>IF(D186="","",IF('General Info and Test Results'!$C$36="Yes",1+(0.03*(1-((MAX(1.5,'H2 Tests'!$D$11)-1.5)/(MIN(12,'H2 Tests'!$D$12)-1.5)))),1))</f>
        <v>1</v>
      </c>
      <c r="U186" s="409"/>
      <c r="V186" s="409"/>
      <c r="W186" s="409"/>
      <c r="X186" s="686"/>
      <c r="Z186" s="685"/>
      <c r="AF186" s="686"/>
      <c r="AG186" s="686"/>
      <c r="AH186" s="686"/>
      <c r="AI186" s="686"/>
      <c r="AJ186" s="367"/>
    </row>
    <row r="187" spans="2:36" x14ac:dyDescent="0.45">
      <c r="B187" s="392">
        <f>IF(C187="","",Tables!A9)</f>
        <v>4</v>
      </c>
      <c r="C187" s="393">
        <f>IF(D187="","",IF($C$137="I",Tables!B10,Tables!B11))</f>
        <v>37</v>
      </c>
      <c r="D187" s="393">
        <f>IF($C$137="I", IF(Tables!C10=0,"",Tables!C10),IF(HLOOKUP($C$137,Tables!$A$1:$H$23,ROW()-176)=0,"",HLOOKUP($C$137,Tables!$A$1:$H$23,ROW()-176)))</f>
        <v>0.109</v>
      </c>
      <c r="E187" s="373">
        <f>IF(D187="","",((HLOOKUP($C$137,Tables!$A$37:$H$40,4,FALSE)-C187)/(HLOOKUP($C$137,Tables!$A$37:$H$40,4,FALSE)-5))*HLOOKUP($C$137,Tables!$A$37:$H$40,2,FALSE)*IF(Product_Type_Input=INDEX(Product_Types,2),$C$29,IF(Product_Type_Input=INDEX(Product_Types,3),$C$45)))</f>
        <v>0</v>
      </c>
      <c r="F187" s="373" t="e">
        <f t="shared" ca="1" si="43"/>
        <v>#N/A</v>
      </c>
      <c r="G187" s="373" t="b">
        <f>IF(D187="","",
IF('General Info and Test Results'!$C$49="No",IF(OR(C187&gt;=45,C187&lt;=17),$C$51+((($C$45-$C$51)*(C187-17))/(47-17)),$C$51+((($C$48-$C$51)*(C187-17))/(35-17))),
IF('General Info and Test Results'!$C$49="Yes",IF(AND(C187&gt;=17,C187&lt;45),$C$51+((($C$48-$C$51)*(C187-17))/(35-17)),IF(C187&gt;=45,$C$51+((($C$45-$C$51)*(C187-17))/(47-17)),IF(C187&lt;17,$C$53+((($C$51-$C$53)*(C187-5))/(17-5))))))))</f>
        <v>0</v>
      </c>
      <c r="H187" s="373" t="e">
        <f t="shared" ca="1" si="44"/>
        <v>#N/A</v>
      </c>
      <c r="I187" s="373" t="e">
        <f t="shared" ca="1" si="40"/>
        <v>#N/A</v>
      </c>
      <c r="J187" s="373" t="e">
        <f t="shared" ca="1" si="45"/>
        <v>#N/A</v>
      </c>
      <c r="K187" s="373" t="b">
        <f>IF(D187="","",
IF('General Info and Test Results'!$C$49="No",IF(OR(C187&gt;=45,C187&lt;=17),$I$51+((($I$45-$I$51)*(C187-17))/(47-17)),$I$51+((($I$48-$I$51)*(C187-17))/(35-17))),
IF('General Info and Test Results'!$C$49="Yes",IF(AND(C187&gt;=17,C187&lt;45),$I$51+((($I$48-$I$51)*(C187-17))/(35-17)),IF(C187&gt;=45,$I$51+((($I$45-$I$51)*(C187-17))/(47-17)),IF(C187&lt;17,$I$53+((($I$51-$I$53)*(C187-5))/(17-5))))))))</f>
        <v>0</v>
      </c>
      <c r="L187" s="373" t="e">
        <f t="shared" ca="1" si="46"/>
        <v>#N/A</v>
      </c>
      <c r="M187" s="443">
        <v>100</v>
      </c>
      <c r="N187" s="373" t="e">
        <f t="shared" ca="1" si="41"/>
        <v>#N/A</v>
      </c>
      <c r="O187" s="373" t="e">
        <f t="shared" ca="1" si="47"/>
        <v>#N/A</v>
      </c>
      <c r="P187" s="373" t="e">
        <f t="shared" ca="1" si="48"/>
        <v>#N/A</v>
      </c>
      <c r="Q187" s="373" t="e">
        <f t="shared" ca="1" si="49"/>
        <v>#N/A</v>
      </c>
      <c r="R187" s="373" t="e">
        <f t="shared" ca="1" si="50"/>
        <v>#N/A</v>
      </c>
      <c r="S187" s="373">
        <f t="shared" si="42"/>
        <v>0</v>
      </c>
      <c r="T187" s="373">
        <f>IF(D187="","",IF('General Info and Test Results'!$C$36="Yes",1+(0.03*(1-((MAX(1.5,'H2 Tests'!$D$11)-1.5)/(MIN(12,'H2 Tests'!$D$12)-1.5)))),1))</f>
        <v>1</v>
      </c>
      <c r="U187" s="409"/>
      <c r="V187" s="409"/>
      <c r="W187" s="409"/>
      <c r="X187" s="686"/>
      <c r="Z187" s="685"/>
      <c r="AF187" s="686"/>
      <c r="AG187" s="686"/>
      <c r="AH187" s="686"/>
      <c r="AI187" s="686"/>
      <c r="AJ187" s="367"/>
    </row>
    <row r="188" spans="2:36" x14ac:dyDescent="0.45">
      <c r="B188" s="392">
        <f>IF(C188="","",Tables!A10)</f>
        <v>5</v>
      </c>
      <c r="C188" s="393">
        <f>IF(D188="","",IF($C$137="I",Tables!B11,Tables!B12))</f>
        <v>32</v>
      </c>
      <c r="D188" s="393">
        <f>IF($C$137="I", IF(Tables!C11=0,"",Tables!C11),IF(HLOOKUP($C$137,Tables!$A$1:$H$23,ROW()-176)=0,"",HLOOKUP($C$137,Tables!$A$1:$H$23,ROW()-176)))</f>
        <v>0.126</v>
      </c>
      <c r="E188" s="373">
        <f>IF(D188="","",((HLOOKUP($C$137,Tables!$A$37:$H$40,4,FALSE)-C188)/(HLOOKUP($C$137,Tables!$A$37:$H$40,4,FALSE)-5))*HLOOKUP($C$137,Tables!$A$37:$H$40,2,FALSE)*IF(Product_Type_Input=INDEX(Product_Types,2),$C$29,IF(Product_Type_Input=INDEX(Product_Types,3),$C$45)))</f>
        <v>0</v>
      </c>
      <c r="F188" s="373" t="e">
        <f t="shared" ca="1" si="43"/>
        <v>#N/A</v>
      </c>
      <c r="G188" s="373" t="b">
        <f>IF(D188="","",
IF('General Info and Test Results'!$C$49="No",IF(OR(C188&gt;=45,C188&lt;=17),$C$51+((($C$45-$C$51)*(C188-17))/(47-17)),$C$51+((($C$48-$C$51)*(C188-17))/(35-17))),
IF('General Info and Test Results'!$C$49="Yes",IF(AND(C188&gt;=17,C188&lt;45),$C$51+((($C$48-$C$51)*(C188-17))/(35-17)),IF(C188&gt;=45,$C$51+((($C$45-$C$51)*(C188-17))/(47-17)),IF(C188&lt;17,$C$53+((($C$51-$C$53)*(C188-5))/(17-5))))))))</f>
        <v>0</v>
      </c>
      <c r="H188" s="373" t="e">
        <f t="shared" ca="1" si="44"/>
        <v>#N/A</v>
      </c>
      <c r="I188" s="373" t="e">
        <f t="shared" ca="1" si="40"/>
        <v>#N/A</v>
      </c>
      <c r="J188" s="373" t="e">
        <f t="shared" ca="1" si="45"/>
        <v>#N/A</v>
      </c>
      <c r="K188" s="373" t="b">
        <f>IF(D188="","",
IF('General Info and Test Results'!$C$49="No",IF(OR(C188&gt;=45,C188&lt;=17),$I$51+((($I$45-$I$51)*(C188-17))/(47-17)),$I$51+((($I$48-$I$51)*(C188-17))/(35-17))),
IF('General Info and Test Results'!$C$49="Yes",IF(AND(C188&gt;=17,C188&lt;45),$I$51+((($I$48-$I$51)*(C188-17))/(35-17)),IF(C188&gt;=45,$I$51+((($I$45-$I$51)*(C188-17))/(47-17)),IF(C188&lt;17,$I$53+((($I$51-$I$53)*(C188-5))/(17-5))))))))</f>
        <v>0</v>
      </c>
      <c r="L188" s="373" t="e">
        <f t="shared" ca="1" si="46"/>
        <v>#N/A</v>
      </c>
      <c r="M188" s="443">
        <v>100</v>
      </c>
      <c r="N188" s="373" t="e">
        <f t="shared" ca="1" si="41"/>
        <v>#N/A</v>
      </c>
      <c r="O188" s="373" t="e">
        <f t="shared" ca="1" si="47"/>
        <v>#N/A</v>
      </c>
      <c r="P188" s="373" t="e">
        <f t="shared" ca="1" si="48"/>
        <v>#N/A</v>
      </c>
      <c r="Q188" s="373" t="e">
        <f t="shared" ca="1" si="49"/>
        <v>#N/A</v>
      </c>
      <c r="R188" s="373" t="e">
        <f t="shared" ca="1" si="50"/>
        <v>#N/A</v>
      </c>
      <c r="S188" s="373">
        <f t="shared" si="42"/>
        <v>0</v>
      </c>
      <c r="T188" s="373">
        <f>IF(D188="","",IF('General Info and Test Results'!$C$36="Yes",1+(0.03*(1-((MAX(1.5,'H2 Tests'!$D$11)-1.5)/(MIN(12,'H2 Tests'!$D$12)-1.5)))),1))</f>
        <v>1</v>
      </c>
      <c r="U188" s="409"/>
      <c r="V188" s="409"/>
      <c r="W188" s="409"/>
      <c r="X188" s="686"/>
      <c r="Z188" s="685"/>
      <c r="AF188" s="686"/>
      <c r="AG188" s="686"/>
      <c r="AH188" s="686"/>
      <c r="AI188" s="686"/>
      <c r="AJ188" s="367"/>
    </row>
    <row r="189" spans="2:36" x14ac:dyDescent="0.45">
      <c r="B189" s="392">
        <f>IF(C189="","",Tables!A11)</f>
        <v>6</v>
      </c>
      <c r="C189" s="393">
        <f>IF(D189="","",IF($C$137="I",Tables!B12,Tables!B13))</f>
        <v>27</v>
      </c>
      <c r="D189" s="393">
        <f>IF($C$137="I", IF(Tables!C12=0,"",Tables!C12),IF(HLOOKUP($C$137,Tables!$A$1:$H$23,ROW()-176)=0,"",HLOOKUP($C$137,Tables!$A$1:$H$23,ROW()-176)))</f>
        <v>8.6999999999999994E-2</v>
      </c>
      <c r="E189" s="373">
        <f>IF(D189="","",((HLOOKUP($C$137,Tables!$A$37:$H$40,4,FALSE)-C189)/(HLOOKUP($C$137,Tables!$A$37:$H$40,4,FALSE)-5))*HLOOKUP($C$137,Tables!$A$37:$H$40,2,FALSE)*IF(Product_Type_Input=INDEX(Product_Types,2),$C$29,IF(Product_Type_Input=INDEX(Product_Types,3),$C$45)))</f>
        <v>0</v>
      </c>
      <c r="F189" s="373" t="e">
        <f t="shared" ca="1" si="43"/>
        <v>#N/A</v>
      </c>
      <c r="G189" s="373" t="b">
        <f>IF(D189="","",
IF('General Info and Test Results'!$C$49="No",IF(OR(C189&gt;=45,C189&lt;=17),$C$51+((($C$45-$C$51)*(C189-17))/(47-17)),$C$51+((($C$48-$C$51)*(C189-17))/(35-17))),
IF('General Info and Test Results'!$C$49="Yes",IF(AND(C189&gt;=17,C189&lt;45),$C$51+((($C$48-$C$51)*(C189-17))/(35-17)),IF(C189&gt;=45,$C$51+((($C$45-$C$51)*(C189-17))/(47-17)),IF(C189&lt;17,$C$53+((($C$51-$C$53)*(C189-5))/(17-5))))))))</f>
        <v>0</v>
      </c>
      <c r="H189" s="373" t="e">
        <f t="shared" ca="1" si="44"/>
        <v>#N/A</v>
      </c>
      <c r="I189" s="373" t="e">
        <f t="shared" ca="1" si="40"/>
        <v>#N/A</v>
      </c>
      <c r="J189" s="373" t="e">
        <f t="shared" ca="1" si="45"/>
        <v>#N/A</v>
      </c>
      <c r="K189" s="373" t="b">
        <f>IF(D189="","",
IF('General Info and Test Results'!$C$49="No",IF(OR(C189&gt;=45,C189&lt;=17),$I$51+((($I$45-$I$51)*(C189-17))/(47-17)),$I$51+((($I$48-$I$51)*(C189-17))/(35-17))),
IF('General Info and Test Results'!$C$49="Yes",IF(AND(C189&gt;=17,C189&lt;45),$I$51+((($I$48-$I$51)*(C189-17))/(35-17)),IF(C189&gt;=45,$I$51+((($I$45-$I$51)*(C189-17))/(47-17)),IF(C189&lt;17,$I$53+((($I$51-$I$53)*(C189-5))/(17-5))))))))</f>
        <v>0</v>
      </c>
      <c r="L189" s="373" t="e">
        <f t="shared" ca="1" si="46"/>
        <v>#N/A</v>
      </c>
      <c r="M189" s="443">
        <v>100</v>
      </c>
      <c r="N189" s="373" t="e">
        <f t="shared" ca="1" si="41"/>
        <v>#N/A</v>
      </c>
      <c r="O189" s="373" t="e">
        <f t="shared" ca="1" si="47"/>
        <v>#N/A</v>
      </c>
      <c r="P189" s="373" t="e">
        <f t="shared" ca="1" si="48"/>
        <v>#N/A</v>
      </c>
      <c r="Q189" s="373" t="e">
        <f t="shared" ca="1" si="49"/>
        <v>#N/A</v>
      </c>
      <c r="R189" s="373" t="e">
        <f t="shared" ca="1" si="50"/>
        <v>#N/A</v>
      </c>
      <c r="S189" s="373">
        <f t="shared" si="42"/>
        <v>0</v>
      </c>
      <c r="T189" s="373">
        <f>IF(D189="","",IF('General Info and Test Results'!$C$36="Yes",1+(0.03*(1-((MAX(1.5,'H2 Tests'!$D$11)-1.5)/(MIN(12,'H2 Tests'!$D$12)-1.5)))),1))</f>
        <v>1</v>
      </c>
      <c r="U189" s="409"/>
      <c r="V189" s="409"/>
      <c r="W189" s="409"/>
      <c r="X189" s="686"/>
      <c r="Z189" s="685"/>
      <c r="AF189" s="686"/>
      <c r="AG189" s="686"/>
      <c r="AH189" s="686"/>
      <c r="AI189" s="686"/>
      <c r="AJ189" s="367"/>
    </row>
    <row r="190" spans="2:36" x14ac:dyDescent="0.45">
      <c r="B190" s="392">
        <f>IF(C190="","",Tables!A12)</f>
        <v>7</v>
      </c>
      <c r="C190" s="393">
        <f>IF(D190="","",IF($C$137="I",Tables!B13,Tables!B14))</f>
        <v>22</v>
      </c>
      <c r="D190" s="393">
        <f>IF($C$137="I", IF(Tables!C13=0,"",Tables!C13),IF(HLOOKUP($C$137,Tables!$A$1:$H$23,ROW()-176)=0,"",HLOOKUP($C$137,Tables!$A$1:$H$23,ROW()-176)))</f>
        <v>5.5E-2</v>
      </c>
      <c r="E190" s="373">
        <f>IF(D190="","",((HLOOKUP($C$137,Tables!$A$37:$H$40,4,FALSE)-C190)/(HLOOKUP($C$137,Tables!$A$37:$H$40,4,FALSE)-5))*HLOOKUP($C$137,Tables!$A$37:$H$40,2,FALSE)*IF(Product_Type_Input=INDEX(Product_Types,2),$C$29,IF(Product_Type_Input=INDEX(Product_Types,3),$C$45)))</f>
        <v>0</v>
      </c>
      <c r="F190" s="373" t="e">
        <f t="shared" ca="1" si="43"/>
        <v>#N/A</v>
      </c>
      <c r="G190" s="373" t="b">
        <f>IF(D190="","",
IF('General Info and Test Results'!$C$49="No",IF(OR(C190&gt;=45,C190&lt;=17),$C$51+((($C$45-$C$51)*(C190-17))/(47-17)),$C$51+((($C$48-$C$51)*(C190-17))/(35-17))),
IF('General Info and Test Results'!$C$49="Yes",IF(AND(C190&gt;=17,C190&lt;45),$C$51+((($C$48-$C$51)*(C190-17))/(35-17)),IF(C190&gt;=45,$C$51+((($C$45-$C$51)*(C190-17))/(47-17)),IF(C190&lt;17,$C$53+((($C$51-$C$53)*(C190-5))/(17-5))))))))</f>
        <v>0</v>
      </c>
      <c r="H190" s="373" t="e">
        <f t="shared" ca="1" si="44"/>
        <v>#N/A</v>
      </c>
      <c r="I190" s="373" t="e">
        <f t="shared" ca="1" si="40"/>
        <v>#N/A</v>
      </c>
      <c r="J190" s="373" t="e">
        <f t="shared" ca="1" si="45"/>
        <v>#N/A</v>
      </c>
      <c r="K190" s="373" t="b">
        <f>IF(D190="","",
IF('General Info and Test Results'!$C$49="No",IF(OR(C190&gt;=45,C190&lt;=17),$I$51+((($I$45-$I$51)*(C190-17))/(47-17)),$I$51+((($I$48-$I$51)*(C190-17))/(35-17))),
IF('General Info and Test Results'!$C$49="Yes",IF(AND(C190&gt;=17,C190&lt;45),$I$51+((($I$48-$I$51)*(C190-17))/(35-17)),IF(C190&gt;=45,$I$51+((($I$45-$I$51)*(C190-17))/(47-17)),IF(C190&lt;17,$I$53+((($I$51-$I$53)*(C190-5))/(17-5))))))))</f>
        <v>0</v>
      </c>
      <c r="L190" s="373" t="e">
        <f t="shared" ca="1" si="46"/>
        <v>#N/A</v>
      </c>
      <c r="M190" s="443">
        <v>100</v>
      </c>
      <c r="N190" s="373" t="e">
        <f t="shared" ca="1" si="41"/>
        <v>#N/A</v>
      </c>
      <c r="O190" s="373" t="e">
        <f t="shared" ca="1" si="47"/>
        <v>#N/A</v>
      </c>
      <c r="P190" s="373" t="e">
        <f t="shared" ca="1" si="48"/>
        <v>#N/A</v>
      </c>
      <c r="Q190" s="373" t="e">
        <f t="shared" ca="1" si="49"/>
        <v>#N/A</v>
      </c>
      <c r="R190" s="373" t="e">
        <f t="shared" ca="1" si="50"/>
        <v>#N/A</v>
      </c>
      <c r="S190" s="373">
        <f t="shared" si="42"/>
        <v>0</v>
      </c>
      <c r="T190" s="373">
        <f>IF(D190="","",IF('General Info and Test Results'!$C$36="Yes",1+(0.03*(1-((MAX(1.5,'H2 Tests'!$D$11)-1.5)/(MIN(12,'H2 Tests'!$D$12)-1.5)))),1))</f>
        <v>1</v>
      </c>
      <c r="U190" s="409"/>
      <c r="V190" s="409"/>
      <c r="W190" s="409"/>
      <c r="X190" s="686"/>
      <c r="Z190" s="685"/>
      <c r="AF190" s="686"/>
      <c r="AG190" s="686"/>
      <c r="AH190" s="686"/>
      <c r="AI190" s="686"/>
      <c r="AJ190" s="367"/>
    </row>
    <row r="191" spans="2:36" x14ac:dyDescent="0.45">
      <c r="B191" s="392">
        <f>IF(C191="","",Tables!A13)</f>
        <v>8</v>
      </c>
      <c r="C191" s="393">
        <f>IF(D191="","",IF($C$137="I",Tables!B14,Tables!B15))</f>
        <v>17</v>
      </c>
      <c r="D191" s="393">
        <f>IF($C$137="I", IF(Tables!C14=0,"",Tables!C14),IF(HLOOKUP($C$137,Tables!$A$1:$H$23,ROW()-176)=0,"",HLOOKUP($C$137,Tables!$A$1:$H$23,ROW()-176)))</f>
        <v>3.5999999999999997E-2</v>
      </c>
      <c r="E191" s="373">
        <f>IF(D191="","",((HLOOKUP($C$137,Tables!$A$37:$H$40,4,FALSE)-C191)/(HLOOKUP($C$137,Tables!$A$37:$H$40,4,FALSE)-5))*HLOOKUP($C$137,Tables!$A$37:$H$40,2,FALSE)*IF(Product_Type_Input=INDEX(Product_Types,2),$C$29,IF(Product_Type_Input=INDEX(Product_Types,3),$C$45)))</f>
        <v>0</v>
      </c>
      <c r="F191" s="373" t="e">
        <f t="shared" ca="1" si="43"/>
        <v>#N/A</v>
      </c>
      <c r="G191" s="373" t="b">
        <f>IF(D191="","",
IF('General Info and Test Results'!$C$49="No",IF(OR(C191&gt;=45,C191&lt;=17),$C$51+((($C$45-$C$51)*(C191-17))/(47-17)),$C$51+((($C$48-$C$51)*(C191-17))/(35-17))),
IF('General Info and Test Results'!$C$49="Yes",IF(AND(C191&gt;=17,C191&lt;45),$C$51+((($C$48-$C$51)*(C191-17))/(35-17)),IF(C191&gt;=45,$C$51+((($C$45-$C$51)*(C191-17))/(47-17)),IF(C191&lt;17,$C$53+((($C$51-$C$53)*(C191-5))/(17-5))))))))</f>
        <v>0</v>
      </c>
      <c r="H191" s="373" t="e">
        <f t="shared" ca="1" si="44"/>
        <v>#N/A</v>
      </c>
      <c r="I191" s="373" t="e">
        <f t="shared" ca="1" si="40"/>
        <v>#N/A</v>
      </c>
      <c r="J191" s="373" t="e">
        <f t="shared" ca="1" si="45"/>
        <v>#N/A</v>
      </c>
      <c r="K191" s="373" t="b">
        <f>IF(D191="","",
IF('General Info and Test Results'!$C$49="No",IF(OR(C191&gt;=45,C191&lt;=17),$I$51+((($I$45-$I$51)*(C191-17))/(47-17)),$I$51+((($I$48-$I$51)*(C191-17))/(35-17))),
IF('General Info and Test Results'!$C$49="Yes",IF(AND(C191&gt;=17,C191&lt;45),$I$51+((($I$48-$I$51)*(C191-17))/(35-17)),IF(C191&gt;=45,$I$51+((($I$45-$I$51)*(C191-17))/(47-17)),IF(C191&lt;17,$I$53+((($I$51-$I$53)*(C191-5))/(17-5))))))))</f>
        <v>0</v>
      </c>
      <c r="L191" s="373" t="e">
        <f t="shared" ca="1" si="46"/>
        <v>#N/A</v>
      </c>
      <c r="M191" s="443">
        <v>100</v>
      </c>
      <c r="N191" s="373" t="e">
        <f t="shared" ca="1" si="41"/>
        <v>#N/A</v>
      </c>
      <c r="O191" s="373" t="e">
        <f t="shared" ca="1" si="47"/>
        <v>#N/A</v>
      </c>
      <c r="P191" s="373" t="e">
        <f t="shared" ca="1" si="48"/>
        <v>#N/A</v>
      </c>
      <c r="Q191" s="373" t="e">
        <f t="shared" ca="1" si="49"/>
        <v>#N/A</v>
      </c>
      <c r="R191" s="373" t="e">
        <f t="shared" ca="1" si="50"/>
        <v>#N/A</v>
      </c>
      <c r="S191" s="373">
        <f t="shared" si="42"/>
        <v>0</v>
      </c>
      <c r="T191" s="373">
        <f>IF(D191="","",IF('General Info and Test Results'!$C$36="Yes",1+(0.03*(1-((MAX(1.5,'H2 Tests'!$D$11)-1.5)/(MIN(12,'H2 Tests'!$D$12)-1.5)))),1))</f>
        <v>1</v>
      </c>
      <c r="U191" s="409"/>
      <c r="V191" s="409"/>
      <c r="W191" s="409"/>
      <c r="X191" s="686"/>
      <c r="Z191" s="685"/>
      <c r="AF191" s="686"/>
      <c r="AG191" s="686"/>
      <c r="AH191" s="686"/>
      <c r="AI191" s="686"/>
      <c r="AJ191" s="367"/>
    </row>
    <row r="192" spans="2:36" x14ac:dyDescent="0.45">
      <c r="B192" s="392">
        <f>IF(C192="","",Tables!A14)</f>
        <v>9</v>
      </c>
      <c r="C192" s="393">
        <f>IF(D192="","",IF($C$137="I",Tables!B15,Tables!B16))</f>
        <v>12</v>
      </c>
      <c r="D192" s="393">
        <f>IF($C$137="I", IF(Tables!C15=0,"",Tables!C15),IF(HLOOKUP($C$137,Tables!$A$1:$H$23,ROW()-176)=0,"",HLOOKUP($C$137,Tables!$A$1:$H$23,ROW()-176)))</f>
        <v>2.5999999999999999E-2</v>
      </c>
      <c r="E192" s="373">
        <f>IF(D192="","",((HLOOKUP($C$137,Tables!$A$37:$H$40,4,FALSE)-C192)/(HLOOKUP($C$137,Tables!$A$37:$H$40,4,FALSE)-5))*HLOOKUP($C$137,Tables!$A$37:$H$40,2,FALSE)*IF(Product_Type_Input=INDEX(Product_Types,2),$C$29,IF(Product_Type_Input=INDEX(Product_Types,3),$C$45)))</f>
        <v>0</v>
      </c>
      <c r="F192" s="373" t="e">
        <f t="shared" ca="1" si="43"/>
        <v>#N/A</v>
      </c>
      <c r="G192" s="373" t="b">
        <f>IF(D192="","",
IF('General Info and Test Results'!$C$49="No",IF(OR(C192&gt;=45,C192&lt;=17),$C$51+((($C$45-$C$51)*(C192-17))/(47-17)),$C$51+((($C$48-$C$51)*(C192-17))/(35-17))),
IF('General Info and Test Results'!$C$49="Yes",IF(AND(C192&gt;=17,C192&lt;45),$C$51+((($C$48-$C$51)*(C192-17))/(35-17)),IF(C192&gt;=45,$C$51+((($C$45-$C$51)*(C192-17))/(47-17)),IF(C192&lt;17,$C$53+((($C$51-$C$53)*(C192-5))/(17-5))))))))</f>
        <v>0</v>
      </c>
      <c r="H192" s="373" t="e">
        <f t="shared" ca="1" si="44"/>
        <v>#N/A</v>
      </c>
      <c r="I192" s="373" t="e">
        <f t="shared" ca="1" si="40"/>
        <v>#N/A</v>
      </c>
      <c r="J192" s="373" t="e">
        <f t="shared" ca="1" si="45"/>
        <v>#N/A</v>
      </c>
      <c r="K192" s="373" t="b">
        <f>IF(D192="","",
IF('General Info and Test Results'!$C$49="No",IF(OR(C192&gt;=45,C192&lt;=17),$I$51+((($I$45-$I$51)*(C192-17))/(47-17)),$I$51+((($I$48-$I$51)*(C192-17))/(35-17))),
IF('General Info and Test Results'!$C$49="Yes",IF(AND(C192&gt;=17,C192&lt;45),$I$51+((($I$48-$I$51)*(C192-17))/(35-17)),IF(C192&gt;=45,$I$51+((($I$45-$I$51)*(C192-17))/(47-17)),IF(C192&lt;17,$I$53+((($I$51-$I$53)*(C192-5))/(17-5))))))))</f>
        <v>0</v>
      </c>
      <c r="L192" s="373" t="e">
        <f t="shared" ca="1" si="46"/>
        <v>#N/A</v>
      </c>
      <c r="M192" s="443">
        <v>100</v>
      </c>
      <c r="N192" s="373" t="e">
        <f t="shared" ca="1" si="41"/>
        <v>#N/A</v>
      </c>
      <c r="O192" s="373" t="e">
        <f t="shared" ca="1" si="47"/>
        <v>#N/A</v>
      </c>
      <c r="P192" s="373" t="e">
        <f t="shared" ca="1" si="48"/>
        <v>#N/A</v>
      </c>
      <c r="Q192" s="373" t="e">
        <f t="shared" ca="1" si="49"/>
        <v>#N/A</v>
      </c>
      <c r="R192" s="373" t="e">
        <f t="shared" ca="1" si="50"/>
        <v>#N/A</v>
      </c>
      <c r="S192" s="373">
        <f t="shared" si="42"/>
        <v>0</v>
      </c>
      <c r="T192" s="373">
        <f>IF(D192="","",IF('General Info and Test Results'!$C$36="Yes",1+(0.03*(1-((MAX(1.5,'H2 Tests'!$D$11)-1.5)/(MIN(12,'H2 Tests'!$D$12)-1.5)))),1))</f>
        <v>1</v>
      </c>
      <c r="U192" s="409"/>
      <c r="V192" s="409"/>
      <c r="W192" s="409"/>
      <c r="X192" s="686"/>
      <c r="Z192" s="685"/>
      <c r="AF192" s="686"/>
      <c r="AG192" s="686"/>
      <c r="AH192" s="686"/>
      <c r="AI192" s="686"/>
      <c r="AJ192" s="367"/>
    </row>
    <row r="193" spans="2:36" x14ac:dyDescent="0.45">
      <c r="B193" s="392">
        <f>IF(C193="","",Tables!A15)</f>
        <v>10</v>
      </c>
      <c r="C193" s="393">
        <f>IF(D193="","",IF($C$137="I",Tables!B16,Tables!B17))</f>
        <v>7</v>
      </c>
      <c r="D193" s="393">
        <f>IF($C$137="I", IF(Tables!C16=0,"",Tables!C16),IF(HLOOKUP($C$137,Tables!$A$1:$H$23,ROW()-176)=0,"",HLOOKUP($C$137,Tables!$A$1:$H$23,ROW()-176)))</f>
        <v>1.2999999999999999E-2</v>
      </c>
      <c r="E193" s="373">
        <f>IF(D193="","",((HLOOKUP($C$137,Tables!$A$37:$H$40,4,FALSE)-C193)/(HLOOKUP($C$137,Tables!$A$37:$H$40,4,FALSE)-5))*HLOOKUP($C$137,Tables!$A$37:$H$40,2,FALSE)*IF(Product_Type_Input=INDEX(Product_Types,2),$C$29,IF(Product_Type_Input=INDEX(Product_Types,3),$C$45)))</f>
        <v>0</v>
      </c>
      <c r="F193" s="373" t="e">
        <f t="shared" ca="1" si="43"/>
        <v>#N/A</v>
      </c>
      <c r="G193" s="373" t="b">
        <f>IF(D193="","",
IF('General Info and Test Results'!$C$49="No",IF(OR(C193&gt;=45,C193&lt;=17),$C$51+((($C$45-$C$51)*(C193-17))/(47-17)),$C$51+((($C$48-$C$51)*(C193-17))/(35-17))),
IF('General Info and Test Results'!$C$49="Yes",IF(AND(C193&gt;=17,C193&lt;45),$C$51+((($C$48-$C$51)*(C193-17))/(35-17)),IF(C193&gt;=45,$C$51+((($C$45-$C$51)*(C193-17))/(47-17)),IF(C193&lt;17,$C$53+((($C$51-$C$53)*(C193-5))/(17-5))))))))</f>
        <v>0</v>
      </c>
      <c r="H193" s="373" t="e">
        <f t="shared" ca="1" si="44"/>
        <v>#N/A</v>
      </c>
      <c r="I193" s="373" t="e">
        <f t="shared" ca="1" si="40"/>
        <v>#N/A</v>
      </c>
      <c r="J193" s="373" t="e">
        <f t="shared" ca="1" si="45"/>
        <v>#N/A</v>
      </c>
      <c r="K193" s="373" t="b">
        <f>IF(D193="","",
IF('General Info and Test Results'!$C$49="No",IF(OR(C193&gt;=45,C193&lt;=17),$I$51+((($I$45-$I$51)*(C193-17))/(47-17)),$I$51+((($I$48-$I$51)*(C193-17))/(35-17))),
IF('General Info and Test Results'!$C$49="Yes",IF(AND(C193&gt;=17,C193&lt;45),$I$51+((($I$48-$I$51)*(C193-17))/(35-17)),IF(C193&gt;=45,$I$51+((($I$45-$I$51)*(C193-17))/(47-17)),IF(C193&lt;17,$I$53+((($I$51-$I$53)*(C193-5))/(17-5))))))))</f>
        <v>0</v>
      </c>
      <c r="L193" s="373" t="e">
        <f t="shared" ca="1" si="46"/>
        <v>#N/A</v>
      </c>
      <c r="M193" s="443">
        <v>100</v>
      </c>
      <c r="N193" s="373" t="e">
        <f t="shared" ca="1" si="41"/>
        <v>#N/A</v>
      </c>
      <c r="O193" s="373" t="e">
        <f t="shared" ca="1" si="47"/>
        <v>#N/A</v>
      </c>
      <c r="P193" s="373" t="e">
        <f t="shared" ca="1" si="48"/>
        <v>#N/A</v>
      </c>
      <c r="Q193" s="373" t="e">
        <f t="shared" ca="1" si="49"/>
        <v>#N/A</v>
      </c>
      <c r="R193" s="373" t="e">
        <f t="shared" ca="1" si="50"/>
        <v>#N/A</v>
      </c>
      <c r="S193" s="373">
        <f t="shared" si="42"/>
        <v>0</v>
      </c>
      <c r="T193" s="373">
        <f>IF(D193="","",IF('General Info and Test Results'!$C$36="Yes",1+(0.03*(1-((MAX(1.5,'H2 Tests'!$D$11)-1.5)/(MIN(12,'H2 Tests'!$D$12)-1.5)))),1))</f>
        <v>1</v>
      </c>
      <c r="U193" s="409"/>
      <c r="V193" s="409"/>
      <c r="W193" s="409"/>
      <c r="X193" s="686"/>
      <c r="Z193" s="685"/>
      <c r="AF193" s="686"/>
      <c r="AG193" s="686"/>
      <c r="AH193" s="686"/>
      <c r="AI193" s="686"/>
      <c r="AJ193" s="367"/>
    </row>
    <row r="194" spans="2:36" x14ac:dyDescent="0.45">
      <c r="B194" s="392">
        <f>IF(C194="","",Tables!A16)</f>
        <v>11</v>
      </c>
      <c r="C194" s="393">
        <f>IF(D194="","",IF($C$137="I",Tables!B17,Tables!B18))</f>
        <v>2</v>
      </c>
      <c r="D194" s="393">
        <f>IF($C$137="I", IF(Tables!C17=0,"",Tables!C17),IF(HLOOKUP($C$137,Tables!$A$1:$H$23,ROW()-176)=0,"",HLOOKUP($C$137,Tables!$A$1:$H$23,ROW()-176)))</f>
        <v>6.0000000000000001E-3</v>
      </c>
      <c r="E194" s="373">
        <f>IF(D194="","",((HLOOKUP($C$137,Tables!$A$37:$H$40,4,FALSE)-C194)/(HLOOKUP($C$137,Tables!$A$37:$H$40,4,FALSE)-5))*HLOOKUP($C$137,Tables!$A$37:$H$40,2,FALSE)*IF(Product_Type_Input=INDEX(Product_Types,2),$C$29,IF(Product_Type_Input=INDEX(Product_Types,3),$C$45)))</f>
        <v>0</v>
      </c>
      <c r="F194" s="373" t="e">
        <f t="shared" ca="1" si="43"/>
        <v>#N/A</v>
      </c>
      <c r="G194" s="373" t="b">
        <f>IF(D194="","",
IF('General Info and Test Results'!$C$49="No",IF(OR(C194&gt;=45,C194&lt;=17),$C$51+((($C$45-$C$51)*(C194-17))/(47-17)),$C$51+((($C$48-$C$51)*(C194-17))/(35-17))),
IF('General Info and Test Results'!$C$49="Yes",IF(AND(C194&gt;=17,C194&lt;45),$C$51+((($C$48-$C$51)*(C194-17))/(35-17)),IF(C194&gt;=45,$C$51+((($C$45-$C$51)*(C194-17))/(47-17)),IF(C194&lt;17,$C$53+((($C$51-$C$53)*(C194-5))/(17-5))))))))</f>
        <v>0</v>
      </c>
      <c r="H194" s="373" t="e">
        <f t="shared" ca="1" si="44"/>
        <v>#N/A</v>
      </c>
      <c r="I194" s="373" t="e">
        <f t="shared" ca="1" si="40"/>
        <v>#N/A</v>
      </c>
      <c r="J194" s="373" t="e">
        <f t="shared" ca="1" si="45"/>
        <v>#N/A</v>
      </c>
      <c r="K194" s="373" t="b">
        <f>IF(D194="","",
IF('General Info and Test Results'!$C$49="No",IF(OR(C194&gt;=45,C194&lt;=17),$I$51+((($I$45-$I$51)*(C194-17))/(47-17)),$I$51+((($I$48-$I$51)*(C194-17))/(35-17))),
IF('General Info and Test Results'!$C$49="Yes",IF(AND(C194&gt;=17,C194&lt;45),$I$51+((($I$48-$I$51)*(C194-17))/(35-17)),IF(C194&gt;=45,$I$51+((($I$45-$I$51)*(C194-17))/(47-17)),IF(C194&lt;17,$I$53+((($I$51-$I$53)*(C194-5))/(17-5))))))))</f>
        <v>0</v>
      </c>
      <c r="L194" s="373" t="e">
        <f t="shared" ca="1" si="46"/>
        <v>#N/A</v>
      </c>
      <c r="M194" s="443">
        <v>100</v>
      </c>
      <c r="N194" s="373" t="e">
        <f t="shared" ca="1" si="41"/>
        <v>#N/A</v>
      </c>
      <c r="O194" s="373" t="e">
        <f t="shared" ca="1" si="47"/>
        <v>#N/A</v>
      </c>
      <c r="P194" s="373" t="e">
        <f t="shared" ca="1" si="48"/>
        <v>#N/A</v>
      </c>
      <c r="Q194" s="373" t="e">
        <f t="shared" ca="1" si="49"/>
        <v>#N/A</v>
      </c>
      <c r="R194" s="373" t="e">
        <f t="shared" ca="1" si="50"/>
        <v>#N/A</v>
      </c>
      <c r="S194" s="373">
        <f t="shared" si="42"/>
        <v>0</v>
      </c>
      <c r="T194" s="373">
        <f>IF(D194="","",IF('General Info and Test Results'!$C$36="Yes",1+(0.03*(1-((MAX(1.5,'H2 Tests'!$D$11)-1.5)/(MIN(12,'H2 Tests'!$D$12)-1.5)))),1))</f>
        <v>1</v>
      </c>
      <c r="U194" s="409"/>
      <c r="V194" s="409"/>
      <c r="W194" s="409"/>
      <c r="X194" s="686"/>
      <c r="Z194" s="685"/>
      <c r="AF194" s="686"/>
      <c r="AG194" s="686"/>
      <c r="AH194" s="686"/>
      <c r="AI194" s="686"/>
      <c r="AJ194" s="367"/>
    </row>
    <row r="195" spans="2:36" x14ac:dyDescent="0.45">
      <c r="B195" s="392">
        <f>IF(C195="","",Tables!A17)</f>
        <v>12</v>
      </c>
      <c r="C195" s="393">
        <f>IF(D195="","",IF($C$137="I",Tables!B18,Tables!B19))</f>
        <v>-3</v>
      </c>
      <c r="D195" s="393">
        <f>IF($C$137="I", IF(Tables!C18=0,"",Tables!C18),IF(HLOOKUP($C$137,Tables!$A$1:$H$23,ROW()-176)=0,"",HLOOKUP($C$137,Tables!$A$1:$H$23,ROW()-176)))</f>
        <v>2E-3</v>
      </c>
      <c r="E195" s="373">
        <f>IF(D195="","",((HLOOKUP($C$137,Tables!$A$37:$H$40,4,FALSE)-C195)/(HLOOKUP($C$137,Tables!$A$37:$H$40,4,FALSE)-5))*HLOOKUP($C$137,Tables!$A$37:$H$40,2,FALSE)*IF(Product_Type_Input=INDEX(Product_Types,2),$C$29,IF(Product_Type_Input=INDEX(Product_Types,3),$C$45)))</f>
        <v>0</v>
      </c>
      <c r="F195" s="373" t="e">
        <f t="shared" ca="1" si="43"/>
        <v>#N/A</v>
      </c>
      <c r="G195" s="373" t="b">
        <f>IF(D195="","",
IF('General Info and Test Results'!$C$49="No",IF(OR(C195&gt;=45,C195&lt;=17),$C$51+((($C$45-$C$51)*(C195-17))/(47-17)),$C$51+((($C$48-$C$51)*(C195-17))/(35-17))),
IF('General Info and Test Results'!$C$49="Yes",IF(AND(C195&gt;=17,C195&lt;45),$C$51+((($C$48-$C$51)*(C195-17))/(35-17)),IF(C195&gt;=45,$C$51+((($C$45-$C$51)*(C195-17))/(47-17)),IF(C195&lt;17,$C$53+((($C$51-$C$53)*(C195-5))/(17-5))))))))</f>
        <v>0</v>
      </c>
      <c r="H195" s="373" t="e">
        <f t="shared" ca="1" si="44"/>
        <v>#N/A</v>
      </c>
      <c r="I195" s="373" t="e">
        <f t="shared" ca="1" si="40"/>
        <v>#N/A</v>
      </c>
      <c r="J195" s="373" t="e">
        <f t="shared" ca="1" si="45"/>
        <v>#N/A</v>
      </c>
      <c r="K195" s="373" t="b">
        <f>IF(D195="","",
IF('General Info and Test Results'!$C$49="No",IF(OR(C195&gt;=45,C195&lt;=17),$I$51+((($I$45-$I$51)*(C195-17))/(47-17)),$I$51+((($I$48-$I$51)*(C195-17))/(35-17))),
IF('General Info and Test Results'!$C$49="Yes",IF(AND(C195&gt;=17,C195&lt;45),$I$51+((($I$48-$I$51)*(C195-17))/(35-17)),IF(C195&gt;=45,$I$51+((($I$45-$I$51)*(C195-17))/(47-17)),IF(C195&lt;17,$I$53+((($I$51-$I$53)*(C195-5))/(17-5))))))))</f>
        <v>0</v>
      </c>
      <c r="L195" s="373" t="e">
        <f t="shared" ca="1" si="46"/>
        <v>#N/A</v>
      </c>
      <c r="M195" s="443">
        <v>100</v>
      </c>
      <c r="N195" s="373" t="e">
        <f t="shared" ca="1" si="41"/>
        <v>#N/A</v>
      </c>
      <c r="O195" s="373" t="e">
        <f t="shared" ca="1" si="47"/>
        <v>#N/A</v>
      </c>
      <c r="P195" s="373" t="e">
        <f t="shared" ca="1" si="48"/>
        <v>#N/A</v>
      </c>
      <c r="Q195" s="373" t="e">
        <f t="shared" ca="1" si="49"/>
        <v>#N/A</v>
      </c>
      <c r="R195" s="373" t="e">
        <f t="shared" ca="1" si="50"/>
        <v>#N/A</v>
      </c>
      <c r="S195" s="373">
        <f t="shared" si="42"/>
        <v>0</v>
      </c>
      <c r="T195" s="373">
        <f>IF(D195="","",IF('General Info and Test Results'!$C$36="Yes",1+(0.03*(1-((MAX(1.5,'H2 Tests'!$D$11)-1.5)/(MIN(12,'H2 Tests'!$D$12)-1.5)))),1))</f>
        <v>1</v>
      </c>
      <c r="U195" s="409"/>
      <c r="V195" s="409"/>
      <c r="W195" s="409"/>
      <c r="X195" s="686"/>
      <c r="Z195" s="685"/>
      <c r="AF195" s="686"/>
      <c r="AG195" s="686"/>
      <c r="AH195" s="686"/>
      <c r="AI195" s="686"/>
      <c r="AJ195" s="367"/>
    </row>
    <row r="196" spans="2:36" x14ac:dyDescent="0.45">
      <c r="B196" s="392">
        <f>IF(C196="","",Tables!A18)</f>
        <v>13</v>
      </c>
      <c r="C196" s="393">
        <f>IF(D196="","",IF($C$137="I",Tables!B19,Tables!B20))</f>
        <v>-8</v>
      </c>
      <c r="D196" s="393">
        <f>IF($C$137="I", IF(Tables!C19=0,"",Tables!C19),IF(HLOOKUP($C$137,Tables!$A$1:$H$23,ROW()-176)=0,"",HLOOKUP($C$137,Tables!$A$1:$H$23,ROW()-176)))</f>
        <v>1E-3</v>
      </c>
      <c r="E196" s="373">
        <f>IF(D196="","",((HLOOKUP($C$137,Tables!$A$37:$H$40,4,FALSE)-C196)/(HLOOKUP($C$137,Tables!$A$37:$H$40,4,FALSE)-5))*HLOOKUP($C$137,Tables!$A$37:$H$40,2,FALSE)*IF(Product_Type_Input=INDEX(Product_Types,2),$C$29,IF(Product_Type_Input=INDEX(Product_Types,3),$C$45)))</f>
        <v>0</v>
      </c>
      <c r="F196" s="373" t="e">
        <f t="shared" ca="1" si="43"/>
        <v>#N/A</v>
      </c>
      <c r="G196" s="373" t="b">
        <f>IF(D196="","",
IF('General Info and Test Results'!$C$49="No",IF(OR(C196&gt;=45,C196&lt;=17),$C$51+((($C$45-$C$51)*(C196-17))/(47-17)),$C$51+((($C$48-$C$51)*(C196-17))/(35-17))),
IF('General Info and Test Results'!$C$49="Yes",IF(AND(C196&gt;=17,C196&lt;45),$C$51+((($C$48-$C$51)*(C196-17))/(35-17)),IF(C196&gt;=45,$C$51+((($C$45-$C$51)*(C196-17))/(47-17)),IF(C196&lt;17,$C$53+((($C$51-$C$53)*(C196-5))/(17-5))))))))</f>
        <v>0</v>
      </c>
      <c r="H196" s="373" t="e">
        <f t="shared" ca="1" si="44"/>
        <v>#N/A</v>
      </c>
      <c r="I196" s="373" t="e">
        <f t="shared" ca="1" si="40"/>
        <v>#N/A</v>
      </c>
      <c r="J196" s="373" t="e">
        <f t="shared" ca="1" si="45"/>
        <v>#N/A</v>
      </c>
      <c r="K196" s="373" t="b">
        <f>IF(D196="","",
IF('General Info and Test Results'!$C$49="No",IF(OR(C196&gt;=45,C196&lt;=17),$I$51+((($I$45-$I$51)*(C196-17))/(47-17)),$I$51+((($I$48-$I$51)*(C196-17))/(35-17))),
IF('General Info and Test Results'!$C$49="Yes",IF(AND(C196&gt;=17,C196&lt;45),$I$51+((($I$48-$I$51)*(C196-17))/(35-17)),IF(C196&gt;=45,$I$51+((($I$45-$I$51)*(C196-17))/(47-17)),IF(C196&lt;17,$I$53+((($I$51-$I$53)*(C196-5))/(17-5))))))))</f>
        <v>0</v>
      </c>
      <c r="L196" s="373" t="e">
        <f t="shared" ca="1" si="46"/>
        <v>#N/A</v>
      </c>
      <c r="M196" s="443">
        <v>100</v>
      </c>
      <c r="N196" s="373" t="e">
        <f t="shared" ca="1" si="41"/>
        <v>#N/A</v>
      </c>
      <c r="O196" s="373" t="e">
        <f t="shared" ca="1" si="47"/>
        <v>#N/A</v>
      </c>
      <c r="P196" s="373" t="e">
        <f t="shared" ca="1" si="48"/>
        <v>#N/A</v>
      </c>
      <c r="Q196" s="373" t="e">
        <f t="shared" ca="1" si="49"/>
        <v>#N/A</v>
      </c>
      <c r="R196" s="373" t="e">
        <f t="shared" ca="1" si="50"/>
        <v>#N/A</v>
      </c>
      <c r="S196" s="373">
        <f t="shared" si="42"/>
        <v>0</v>
      </c>
      <c r="T196" s="373">
        <f>IF(D196="","",IF('General Info and Test Results'!$C$36="Yes",1+(0.03*(1-((MAX(1.5,'H2 Tests'!$D$11)-1.5)/(MIN(12,'H2 Tests'!$D$12)-1.5)))),1))</f>
        <v>1</v>
      </c>
      <c r="U196" s="409"/>
      <c r="V196" s="409"/>
      <c r="W196" s="409"/>
      <c r="X196" s="686"/>
      <c r="Z196" s="685"/>
      <c r="AF196" s="686"/>
      <c r="AG196" s="686"/>
      <c r="AH196" s="686"/>
      <c r="AI196" s="686"/>
      <c r="AJ196" s="367"/>
    </row>
    <row r="197" spans="2:36" x14ac:dyDescent="0.45">
      <c r="B197" s="392" t="str">
        <f>IF(C197="","",Tables!A19)</f>
        <v/>
      </c>
      <c r="C197" s="393" t="str">
        <f>IF(D197="","",IF($C$137="I",Tables!B20,Tables!B21))</f>
        <v/>
      </c>
      <c r="D197" s="393" t="str">
        <f>IF($C$137="I", IF(Tables!C20=0,"",Tables!C20),IF(HLOOKUP($C$137,Tables!$A$1:$H$23,ROW()-176)=0,"",HLOOKUP($C$137,Tables!$A$1:$H$23,ROW()-176)))</f>
        <v/>
      </c>
      <c r="E197" s="373" t="str">
        <f>IF(D197="","",((HLOOKUP($C$137,Tables!$A$37:$H$40,4,FALSE)-C197)/(HLOOKUP($C$137,Tables!$A$37:$H$40,4,FALSE)-5))*HLOOKUP($C$137,Tables!$A$37:$H$40,2,FALSE)*IF(Product_Type_Input=INDEX(Product_Types,2),$C$29,IF(Product_Type_Input=INDEX(Product_Types,3),$C$45)))</f>
        <v/>
      </c>
      <c r="F197" s="373" t="str">
        <f t="shared" si="43"/>
        <v/>
      </c>
      <c r="G197" s="373" t="str">
        <f>IF(D197="","",
IF('General Info and Test Results'!$C$49="No",IF(OR(C197&gt;=45,C197&lt;=17),$C$51+((($C$45-$C$51)*(C197-17))/(47-17)),$C$51+((($C$48-$C$51)*(C197-17))/(35-17))),
IF('General Info and Test Results'!$C$49="Yes",IF(AND(C197&gt;=17,C197&lt;45),$C$51+((($C$48-$C$51)*(C197-17))/(35-17)),IF(C197&gt;=45,$C$51+((($C$45-$C$51)*(C197-17))/(47-17)),IF(C197&lt;17,$C$53+((($C$51-$C$53)*(C197-5))/(17-5))))))))</f>
        <v/>
      </c>
      <c r="H197" s="373" t="str">
        <f t="shared" si="44"/>
        <v/>
      </c>
      <c r="I197" s="373" t="str">
        <f t="shared" si="40"/>
        <v/>
      </c>
      <c r="J197" s="373" t="str">
        <f t="shared" si="45"/>
        <v/>
      </c>
      <c r="K197" s="373" t="str">
        <f>IF(D197="","",
IF('General Info and Test Results'!$C$49="No",IF(OR(C197&gt;=45,C197&lt;=17),$I$51+((($I$45-$I$51)*(C197-17))/(47-17)),$I$51+((($I$48-$I$51)*(C197-17))/(35-17))),
IF('General Info and Test Results'!$C$49="Yes",IF(AND(C197&gt;=17,C197&lt;45),$I$51+((($I$48-$I$51)*(C197-17))/(35-17)),IF(C197&gt;=45,$I$51+((($I$45-$I$51)*(C197-17))/(47-17)),IF(C197&lt;17,$I$53+((($I$51-$I$53)*(C197-5))/(17-5))))))))</f>
        <v/>
      </c>
      <c r="L197" s="373" t="str">
        <f t="shared" si="46"/>
        <v/>
      </c>
      <c r="M197" s="443">
        <v>100</v>
      </c>
      <c r="N197" s="373" t="str">
        <f t="shared" si="41"/>
        <v/>
      </c>
      <c r="O197" s="373" t="str">
        <f t="shared" si="47"/>
        <v/>
      </c>
      <c r="P197" s="373" t="str">
        <f t="shared" si="48"/>
        <v/>
      </c>
      <c r="Q197" s="373" t="str">
        <f t="shared" si="49"/>
        <v/>
      </c>
      <c r="R197" s="373" t="str">
        <f t="shared" si="50"/>
        <v/>
      </c>
      <c r="S197" s="373" t="str">
        <f t="shared" si="42"/>
        <v/>
      </c>
      <c r="T197" s="373" t="str">
        <f>IF(D197="","",IF('General Info and Test Results'!$C$36="Yes",1+(0.03*(1-((MAX(1.5,'H2 Tests'!$D$11)-1.5)/(MIN(12,'H2 Tests'!$D$12)-1.5)))),1))</f>
        <v/>
      </c>
      <c r="U197" s="409"/>
      <c r="V197" s="409"/>
      <c r="W197" s="409"/>
      <c r="X197" s="686"/>
      <c r="Z197" s="685"/>
      <c r="AF197" s="686"/>
      <c r="AG197" s="686"/>
      <c r="AH197" s="686"/>
      <c r="AI197" s="686"/>
      <c r="AJ197" s="367"/>
    </row>
    <row r="198" spans="2:36" x14ac:dyDescent="0.45">
      <c r="B198" s="392" t="str">
        <f>IF(C198="","",Tables!A20)</f>
        <v/>
      </c>
      <c r="C198" s="393" t="str">
        <f>IF(D198="","",IF($C$137="I",Tables!B21,Tables!B22))</f>
        <v/>
      </c>
      <c r="D198" s="393" t="str">
        <f>IF($C$137="I", IF(Tables!C21=0,"",Tables!C21),IF(HLOOKUP($C$137,Tables!$A$1:$H$23,ROW()-176)=0,"",HLOOKUP($C$137,Tables!$A$1:$H$23,ROW()-176)))</f>
        <v/>
      </c>
      <c r="E198" s="373" t="str">
        <f>IF(D198="","",((HLOOKUP($C$137,Tables!$A$37:$H$40,4,FALSE)-C198)/(HLOOKUP($C$137,Tables!$A$37:$H$40,4,FALSE)-5))*HLOOKUP($C$137,Tables!$A$37:$H$40,2,FALSE)*IF(Product_Type_Input=INDEX(Product_Types,2),$C$29,IF(Product_Type_Input=INDEX(Product_Types,3),$C$45)))</f>
        <v/>
      </c>
      <c r="F198" s="373" t="str">
        <f t="shared" si="43"/>
        <v/>
      </c>
      <c r="G198" s="373" t="str">
        <f>IF(D198="","",
IF('General Info and Test Results'!$C$49="No",IF(OR(C198&gt;=45,C198&lt;=17),$C$51+((($C$45-$C$51)*(C198-17))/(47-17)),$C$51+((($C$48-$C$51)*(C198-17))/(35-17))),
IF('General Info and Test Results'!$C$49="Yes",IF(AND(C198&gt;=17,C198&lt;45),$C$51+((($C$48-$C$51)*(C198-17))/(35-17)),IF(C198&gt;=45,$C$51+((($C$45-$C$51)*(C198-17))/(47-17)),IF(C198&lt;17,$C$53+((($C$51-$C$53)*(C198-5))/(17-5))))))))</f>
        <v/>
      </c>
      <c r="H198" s="373" t="str">
        <f t="shared" si="44"/>
        <v/>
      </c>
      <c r="I198" s="373" t="str">
        <f t="shared" si="40"/>
        <v/>
      </c>
      <c r="J198" s="373" t="str">
        <f t="shared" si="45"/>
        <v/>
      </c>
      <c r="K198" s="373" t="str">
        <f>IF(D198="","",
IF('General Info and Test Results'!$C$49="No",IF(OR(C198&gt;=45,C198&lt;=17),$I$51+((($I$45-$I$51)*(C198-17))/(47-17)),$I$51+((($I$48-$I$51)*(C198-17))/(35-17))),
IF('General Info and Test Results'!$C$49="Yes",IF(AND(C198&gt;=17,C198&lt;45),$I$51+((($I$48-$I$51)*(C198-17))/(35-17)),IF(C198&gt;=45,$I$51+((($I$45-$I$51)*(C198-17))/(47-17)),IF(C198&lt;17,$I$53+((($I$51-$I$53)*(C198-5))/(17-5))))))))</f>
        <v/>
      </c>
      <c r="L198" s="373" t="str">
        <f t="shared" si="46"/>
        <v/>
      </c>
      <c r="M198" s="443">
        <v>100</v>
      </c>
      <c r="N198" s="373" t="str">
        <f t="shared" si="41"/>
        <v/>
      </c>
      <c r="O198" s="373" t="str">
        <f t="shared" si="47"/>
        <v/>
      </c>
      <c r="P198" s="373" t="str">
        <f t="shared" si="48"/>
        <v/>
      </c>
      <c r="Q198" s="373" t="str">
        <f t="shared" si="49"/>
        <v/>
      </c>
      <c r="R198" s="373" t="str">
        <f t="shared" si="50"/>
        <v/>
      </c>
      <c r="S198" s="373" t="str">
        <f t="shared" si="42"/>
        <v/>
      </c>
      <c r="T198" s="373" t="str">
        <f>IF(D198="","",IF('General Info and Test Results'!$C$36="Yes",1+(0.03*(1-((MAX(1.5,'H2 Tests'!$D$11)-1.5)/(MIN(12,'H2 Tests'!$D$12)-1.5)))),1))</f>
        <v/>
      </c>
      <c r="U198" s="409"/>
      <c r="V198" s="409"/>
      <c r="W198" s="409"/>
      <c r="X198" s="686"/>
      <c r="Z198" s="685"/>
      <c r="AF198" s="686"/>
      <c r="AG198" s="686"/>
      <c r="AH198" s="686"/>
      <c r="AI198" s="686"/>
      <c r="AJ198" s="367"/>
    </row>
    <row r="199" spans="2:36" x14ac:dyDescent="0.45">
      <c r="B199" s="392" t="str">
        <f>IF(C199="","",Tables!A21)</f>
        <v/>
      </c>
      <c r="C199" s="393" t="str">
        <f>IF(D199="","",IF($C$137="I",Tables!B22,Tables!B23))</f>
        <v/>
      </c>
      <c r="D199" s="393" t="str">
        <f>IF($C$137="I", IF(Tables!C22=0,"",Tables!C22),IF(HLOOKUP($C$137,Tables!$A$1:$H$23,ROW()-176)=0,"",HLOOKUP($C$137,Tables!$A$1:$H$23,ROW()-176)))</f>
        <v/>
      </c>
      <c r="E199" s="373" t="str">
        <f>IF(D199="","",((HLOOKUP($C$137,Tables!$A$37:$H$40,4,FALSE)-C199)/(HLOOKUP($C$137,Tables!$A$37:$H$40,4,FALSE)-5))*HLOOKUP($C$137,Tables!$A$37:$H$40,2,FALSE)*IF(Product_Type_Input=INDEX(Product_Types,2),$C$29,IF(Product_Type_Input=INDEX(Product_Types,3),$C$45)))</f>
        <v/>
      </c>
      <c r="F199" s="373" t="str">
        <f t="shared" si="43"/>
        <v/>
      </c>
      <c r="G199" s="373" t="str">
        <f>IF(D199="","",
IF('General Info and Test Results'!$C$49="No",IF(OR(C199&gt;=45,C199&lt;=17),$C$51+((($C$45-$C$51)*(C199-17))/(47-17)),$C$51+((($C$48-$C$51)*(C199-17))/(35-17))),
IF('General Info and Test Results'!$C$49="Yes",IF(AND(C199&gt;=17,C199&lt;45),$C$51+((($C$48-$C$51)*(C199-17))/(35-17)),IF(C199&gt;=45,$C$51+((($C$45-$C$51)*(C199-17))/(47-17)),IF(C199&lt;17,$C$53+((($C$51-$C$53)*(C199-5))/(17-5))))))))</f>
        <v/>
      </c>
      <c r="H199" s="373" t="str">
        <f t="shared" si="44"/>
        <v/>
      </c>
      <c r="I199" s="373" t="str">
        <f t="shared" si="40"/>
        <v/>
      </c>
      <c r="J199" s="373" t="str">
        <f t="shared" si="45"/>
        <v/>
      </c>
      <c r="K199" s="373" t="str">
        <f>IF(D199="","",
IF('General Info and Test Results'!$C$49="No",IF(OR(C199&gt;=45,C199&lt;=17),$I$51+((($I$45-$I$51)*(C199-17))/(47-17)),$I$51+((($I$48-$I$51)*(C199-17))/(35-17))),
IF('General Info and Test Results'!$C$49="Yes",IF(AND(C199&gt;=17,C199&lt;45),$I$51+((($I$48-$I$51)*(C199-17))/(35-17)),IF(C199&gt;=45,$I$51+((($I$45-$I$51)*(C199-17))/(47-17)),IF(C199&lt;17,$I$53+((($I$51-$I$53)*(C199-5))/(17-5))))))))</f>
        <v/>
      </c>
      <c r="L199" s="373" t="str">
        <f t="shared" si="46"/>
        <v/>
      </c>
      <c r="M199" s="443">
        <v>100</v>
      </c>
      <c r="N199" s="373" t="str">
        <f t="shared" si="41"/>
        <v/>
      </c>
      <c r="O199" s="373" t="str">
        <f t="shared" si="47"/>
        <v/>
      </c>
      <c r="P199" s="373" t="str">
        <f t="shared" si="48"/>
        <v/>
      </c>
      <c r="Q199" s="373" t="str">
        <f t="shared" si="49"/>
        <v/>
      </c>
      <c r="R199" s="373" t="str">
        <f t="shared" si="50"/>
        <v/>
      </c>
      <c r="S199" s="373" t="str">
        <f t="shared" si="42"/>
        <v/>
      </c>
      <c r="T199" s="373" t="str">
        <f>IF(D199="","",IF('General Info and Test Results'!$C$36="Yes",1+(0.03*(1-((MAX(1.5,'H2 Tests'!$D$11)-1.5)/(MIN(12,'H2 Tests'!$D$12)-1.5)))),1))</f>
        <v/>
      </c>
      <c r="U199" s="409"/>
      <c r="V199" s="409"/>
      <c r="W199" s="409"/>
      <c r="X199" s="686"/>
      <c r="Z199" s="685"/>
      <c r="AF199" s="686"/>
      <c r="AG199" s="686"/>
      <c r="AH199" s="686"/>
      <c r="AI199" s="686"/>
      <c r="AJ199" s="367"/>
    </row>
    <row r="200" spans="2:36" x14ac:dyDescent="0.45">
      <c r="B200" s="392"/>
      <c r="C200" s="393"/>
      <c r="D200" s="393"/>
      <c r="E200" s="373"/>
      <c r="F200" s="373"/>
      <c r="G200" s="373"/>
      <c r="H200" s="373"/>
      <c r="I200" s="373"/>
      <c r="J200" s="373"/>
      <c r="K200" s="373"/>
      <c r="L200" s="373"/>
      <c r="M200" s="443">
        <v>100</v>
      </c>
      <c r="N200" s="373"/>
      <c r="O200" s="373"/>
      <c r="P200" s="373"/>
      <c r="Q200" s="373"/>
      <c r="R200" s="373"/>
      <c r="S200" s="373"/>
      <c r="T200" s="373"/>
      <c r="U200" s="409"/>
      <c r="V200" s="409"/>
      <c r="W200" s="409"/>
      <c r="X200" s="686"/>
      <c r="Z200" s="685"/>
      <c r="AF200" s="686"/>
      <c r="AG200" s="686"/>
      <c r="AH200" s="686"/>
      <c r="AI200" s="686"/>
      <c r="AJ200" s="367"/>
    </row>
    <row r="201" spans="2:36" x14ac:dyDescent="0.45">
      <c r="B201" s="392"/>
      <c r="C201" s="393"/>
      <c r="D201" s="393"/>
      <c r="E201" s="373"/>
      <c r="F201" s="373"/>
      <c r="G201" s="373"/>
      <c r="H201" s="373"/>
      <c r="I201" s="373"/>
      <c r="J201" s="373"/>
      <c r="K201" s="373"/>
      <c r="L201" s="373"/>
      <c r="M201" s="443"/>
      <c r="N201" s="373"/>
      <c r="O201" s="373"/>
      <c r="P201" s="373"/>
      <c r="Q201" s="373"/>
      <c r="R201" s="373"/>
      <c r="S201" s="373"/>
      <c r="T201" s="373"/>
      <c r="U201" s="409"/>
      <c r="V201" s="409"/>
      <c r="W201" s="409"/>
      <c r="X201" s="686"/>
      <c r="Z201" s="685"/>
      <c r="AF201" s="686"/>
      <c r="AG201" s="686"/>
      <c r="AH201" s="686"/>
      <c r="AI201" s="686"/>
      <c r="AJ201" s="367"/>
    </row>
    <row r="202" spans="2:36" x14ac:dyDescent="0.45">
      <c r="B202" s="384"/>
      <c r="C202" s="377"/>
      <c r="D202" s="377"/>
      <c r="E202" s="377"/>
      <c r="F202" s="377"/>
      <c r="G202" s="377"/>
      <c r="H202" s="377"/>
      <c r="I202" s="377"/>
      <c r="J202" s="377"/>
      <c r="K202" s="377"/>
      <c r="L202" s="377"/>
      <c r="M202" s="377"/>
      <c r="N202" s="377"/>
      <c r="O202" s="377"/>
      <c r="P202" s="377"/>
      <c r="Q202" s="377"/>
      <c r="R202" s="409"/>
      <c r="S202" s="409"/>
      <c r="T202" s="409"/>
      <c r="U202" s="409"/>
      <c r="V202" s="409"/>
      <c r="W202" s="409"/>
      <c r="X202" s="686"/>
      <c r="Z202" s="685"/>
      <c r="AF202" s="686"/>
      <c r="AG202" s="686"/>
      <c r="AH202" s="686"/>
      <c r="AI202" s="686"/>
      <c r="AJ202" s="367"/>
    </row>
    <row r="203" spans="2:36" x14ac:dyDescent="0.45">
      <c r="B203" s="425" t="s">
        <v>124</v>
      </c>
      <c r="C203" s="373" t="e">
        <f ca="1">SUM(Q184:Q201)</f>
        <v>#N/A</v>
      </c>
      <c r="D203" s="377"/>
      <c r="E203" s="377"/>
      <c r="F203" s="377"/>
      <c r="G203" s="377"/>
      <c r="H203" s="377"/>
      <c r="I203" s="377"/>
      <c r="J203" s="377"/>
      <c r="K203" s="377"/>
      <c r="L203" s="377"/>
      <c r="M203" s="377"/>
      <c r="N203" s="377"/>
      <c r="O203" s="377"/>
      <c r="P203" s="377"/>
      <c r="Q203" s="377"/>
      <c r="R203" s="409"/>
      <c r="S203" s="409"/>
      <c r="T203" s="409"/>
      <c r="U203" s="409"/>
      <c r="V203" s="409"/>
      <c r="W203" s="409"/>
      <c r="X203" s="686"/>
      <c r="Y203" s="686"/>
      <c r="Z203" s="685"/>
      <c r="AA203" s="686"/>
      <c r="AB203" s="686"/>
      <c r="AC203" s="686"/>
      <c r="AD203" s="686"/>
      <c r="AE203" s="686"/>
      <c r="AF203" s="686"/>
      <c r="AG203" s="686"/>
      <c r="AH203" s="686"/>
      <c r="AI203" s="686"/>
      <c r="AJ203" s="367"/>
    </row>
    <row r="204" spans="2:36" x14ac:dyDescent="0.45">
      <c r="B204" s="425" t="s">
        <v>125</v>
      </c>
      <c r="C204" s="373" t="e">
        <f ca="1">SUM(R184:R201)</f>
        <v>#N/A</v>
      </c>
      <c r="D204" s="377"/>
      <c r="E204" s="377"/>
      <c r="F204" s="377"/>
      <c r="G204" s="377"/>
      <c r="H204" s="377"/>
      <c r="I204" s="377"/>
      <c r="J204" s="377"/>
      <c r="K204" s="377"/>
      <c r="L204" s="377"/>
      <c r="M204" s="377"/>
      <c r="N204" s="377"/>
      <c r="O204" s="377"/>
      <c r="P204" s="377"/>
      <c r="Q204" s="377"/>
      <c r="R204" s="409"/>
      <c r="S204" s="409"/>
      <c r="T204" s="409"/>
      <c r="U204" s="409"/>
      <c r="V204" s="409"/>
      <c r="W204" s="409"/>
      <c r="X204" s="686"/>
      <c r="Y204" s="686"/>
      <c r="Z204" s="685"/>
      <c r="AA204" s="686"/>
      <c r="AB204" s="686"/>
      <c r="AC204" s="686"/>
      <c r="AD204" s="686"/>
      <c r="AE204" s="686"/>
      <c r="AF204" s="686"/>
      <c r="AG204" s="686"/>
      <c r="AH204" s="686"/>
      <c r="AI204" s="686"/>
      <c r="AJ204" s="367"/>
    </row>
    <row r="205" spans="2:36" x14ac:dyDescent="0.45">
      <c r="B205" s="425" t="s">
        <v>123</v>
      </c>
      <c r="C205" s="373">
        <f>SUM(S184:S201)</f>
        <v>0</v>
      </c>
      <c r="D205" s="377"/>
      <c r="E205" s="377"/>
      <c r="F205" s="377"/>
      <c r="G205" s="377"/>
      <c r="H205" s="377"/>
      <c r="I205" s="377"/>
      <c r="J205" s="377"/>
      <c r="K205" s="377"/>
      <c r="L205" s="377"/>
      <c r="M205" s="377"/>
      <c r="N205" s="377"/>
      <c r="O205" s="377"/>
      <c r="P205" s="377"/>
      <c r="Q205" s="377"/>
      <c r="R205" s="409"/>
      <c r="S205" s="409"/>
      <c r="T205" s="409"/>
      <c r="U205" s="409"/>
      <c r="V205" s="409"/>
      <c r="W205" s="409"/>
      <c r="X205" s="686"/>
      <c r="Y205" s="686"/>
      <c r="Z205" s="685"/>
      <c r="AA205" s="686"/>
      <c r="AB205" s="686"/>
      <c r="AC205" s="686"/>
      <c r="AD205" s="686"/>
      <c r="AE205" s="686"/>
      <c r="AF205" s="686"/>
      <c r="AG205" s="686"/>
      <c r="AH205" s="686"/>
      <c r="AI205" s="686"/>
      <c r="AJ205" s="367"/>
    </row>
    <row r="206" spans="2:36" ht="38.25" customHeight="1" thickBot="1" x14ac:dyDescent="0.5">
      <c r="B206" s="368"/>
      <c r="C206" s="453" t="s">
        <v>443</v>
      </c>
      <c r="D206" s="1130" t="s">
        <v>462</v>
      </c>
      <c r="E206" s="1130"/>
      <c r="F206" s="377"/>
      <c r="G206" s="377"/>
      <c r="H206" s="377"/>
      <c r="I206" s="377"/>
      <c r="J206" s="377"/>
      <c r="K206" s="377"/>
      <c r="L206" s="377"/>
      <c r="M206" s="377"/>
      <c r="N206" s="377"/>
      <c r="O206" s="377"/>
      <c r="P206" s="377"/>
      <c r="Q206" s="377"/>
      <c r="R206" s="409"/>
      <c r="S206" s="409"/>
      <c r="T206" s="409"/>
      <c r="U206" s="409"/>
      <c r="V206" s="409"/>
      <c r="W206" s="409"/>
      <c r="X206" s="686"/>
      <c r="Y206" s="686"/>
      <c r="Z206" s="685"/>
      <c r="AA206" s="686"/>
      <c r="AB206" s="686"/>
      <c r="AC206" s="686"/>
      <c r="AD206" s="686"/>
      <c r="AE206" s="686"/>
      <c r="AF206" s="686"/>
      <c r="AG206" s="686"/>
      <c r="AH206" s="686"/>
      <c r="AI206" s="686"/>
      <c r="AJ206" s="367"/>
    </row>
    <row r="207" spans="2:36" ht="17.5" thickBot="1" x14ac:dyDescent="0.5">
      <c r="B207" s="388" t="s">
        <v>752</v>
      </c>
      <c r="C207" s="389" t="e">
        <f ca="1">(C205/(C203+C204))*T184</f>
        <v>#N/A</v>
      </c>
      <c r="D207" s="1244" t="e">
        <f ca="1">MROUND(C207,0.025)</f>
        <v>#N/A</v>
      </c>
      <c r="E207" s="1244"/>
      <c r="F207" s="377"/>
      <c r="G207" s="377"/>
      <c r="H207" s="377"/>
      <c r="I207" s="377"/>
      <c r="J207" s="377"/>
      <c r="K207" s="377"/>
      <c r="L207" s="377"/>
      <c r="M207" s="377"/>
      <c r="N207" s="377"/>
      <c r="O207" s="377"/>
      <c r="P207" s="377"/>
      <c r="Q207" s="377"/>
      <c r="R207" s="409"/>
      <c r="S207" s="409"/>
      <c r="T207" s="409"/>
      <c r="U207" s="409"/>
      <c r="V207" s="409"/>
      <c r="W207" s="409"/>
      <c r="X207" s="686"/>
      <c r="Y207" s="686"/>
      <c r="Z207" s="685"/>
      <c r="AA207" s="686"/>
      <c r="AB207" s="686"/>
      <c r="AC207" s="686"/>
      <c r="AD207" s="686"/>
      <c r="AE207" s="686"/>
      <c r="AF207" s="686"/>
      <c r="AG207" s="686"/>
      <c r="AH207" s="686"/>
      <c r="AI207" s="686"/>
      <c r="AJ207" s="367"/>
    </row>
    <row r="208" spans="2:36" x14ac:dyDescent="0.45">
      <c r="B208" s="384"/>
      <c r="C208" s="377"/>
      <c r="D208" s="377"/>
      <c r="E208" s="377"/>
      <c r="F208" s="377"/>
      <c r="G208" s="377"/>
      <c r="H208" s="377"/>
      <c r="I208" s="377"/>
      <c r="J208" s="377"/>
      <c r="K208" s="377"/>
      <c r="L208" s="377"/>
      <c r="M208" s="377"/>
      <c r="N208" s="377"/>
      <c r="O208" s="377"/>
      <c r="P208" s="377"/>
      <c r="Q208" s="377"/>
      <c r="R208" s="409"/>
      <c r="S208" s="409"/>
      <c r="T208" s="409"/>
      <c r="U208" s="409"/>
      <c r="V208" s="409"/>
      <c r="W208" s="409"/>
      <c r="X208" s="686"/>
      <c r="Y208" s="686"/>
      <c r="Z208" s="685"/>
      <c r="AA208" s="686"/>
      <c r="AB208" s="686"/>
      <c r="AC208" s="686"/>
      <c r="AD208" s="686"/>
      <c r="AE208" s="686"/>
      <c r="AF208" s="686"/>
      <c r="AG208" s="686"/>
      <c r="AH208" s="686"/>
      <c r="AI208" s="686"/>
      <c r="AJ208" s="367"/>
    </row>
    <row r="209" spans="2:36" x14ac:dyDescent="0.45">
      <c r="B209" s="678" t="s">
        <v>217</v>
      </c>
      <c r="C209" s="385"/>
      <c r="D209" s="385"/>
      <c r="E209" s="385"/>
      <c r="F209" s="684"/>
      <c r="G209" s="385"/>
      <c r="H209" s="385"/>
      <c r="I209" s="385"/>
      <c r="J209" s="385"/>
      <c r="K209" s="385"/>
      <c r="L209" s="385"/>
      <c r="M209" s="385"/>
      <c r="N209" s="385"/>
      <c r="O209" s="385"/>
      <c r="P209" s="385"/>
      <c r="Q209" s="385"/>
      <c r="R209" s="690"/>
      <c r="S209" s="683"/>
      <c r="T209" s="683"/>
      <c r="U209" s="683"/>
      <c r="V209" s="683"/>
      <c r="W209" s="683"/>
      <c r="X209" s="683"/>
      <c r="Y209" s="683"/>
      <c r="Z209" s="694"/>
      <c r="AA209" s="686"/>
      <c r="AB209" s="686"/>
      <c r="AC209" s="686"/>
      <c r="AD209" s="686"/>
      <c r="AE209" s="686"/>
      <c r="AF209" s="686"/>
      <c r="AG209" s="686"/>
      <c r="AH209" s="686"/>
      <c r="AI209" s="686"/>
      <c r="AJ209" s="367"/>
    </row>
    <row r="210" spans="2:36" x14ac:dyDescent="0.45">
      <c r="B210" s="384"/>
      <c r="C210" s="377"/>
      <c r="D210" s="377"/>
      <c r="E210" s="377"/>
      <c r="F210" s="377"/>
      <c r="G210" s="377"/>
      <c r="H210" s="377"/>
      <c r="I210" s="377"/>
      <c r="J210" s="377"/>
      <c r="K210" s="377"/>
      <c r="L210" s="377"/>
      <c r="M210" s="377"/>
      <c r="N210" s="377"/>
      <c r="O210" s="377"/>
      <c r="P210" s="377"/>
      <c r="Q210" s="377"/>
      <c r="R210" s="409"/>
      <c r="S210" s="409"/>
      <c r="T210" s="409"/>
      <c r="U210" s="409"/>
      <c r="V210" s="409"/>
      <c r="W210" s="409"/>
      <c r="X210" s="686"/>
      <c r="Y210" s="686"/>
      <c r="Z210" s="685"/>
      <c r="AA210" s="686"/>
      <c r="AB210" s="686"/>
      <c r="AC210" s="686"/>
      <c r="AD210" s="686"/>
      <c r="AE210" s="686"/>
      <c r="AF210" s="686"/>
      <c r="AG210" s="686"/>
      <c r="AH210" s="686"/>
      <c r="AI210" s="686"/>
      <c r="AJ210" s="367"/>
    </row>
    <row r="211" spans="2:36" x14ac:dyDescent="0.45">
      <c r="B211" s="422" t="s">
        <v>281</v>
      </c>
      <c r="C211" s="450" t="e">
        <f ca="1">IF(C55="", 0.25, ROUND(MIN(0.25,((1-((C55/(3.413*I55))/(C44/(3.413*I44))))/(1-C55/(C44*'Optional H1C Tests'!$D$13)))),2))</f>
        <v>#N/A</v>
      </c>
      <c r="D211" s="377"/>
      <c r="E211" s="1258" t="s">
        <v>248</v>
      </c>
      <c r="F211" s="1260" t="s">
        <v>387</v>
      </c>
      <c r="G211" s="407" t="s">
        <v>433</v>
      </c>
      <c r="H211" s="451">
        <v>-40</v>
      </c>
      <c r="I211" s="377"/>
      <c r="J211" s="377"/>
      <c r="K211" s="377"/>
      <c r="L211" s="377"/>
      <c r="M211" s="377"/>
      <c r="N211" s="377"/>
      <c r="O211" s="377"/>
      <c r="P211" s="377"/>
      <c r="Q211" s="377"/>
      <c r="R211" s="409"/>
      <c r="S211" s="409"/>
      <c r="T211" s="409"/>
      <c r="U211" s="409"/>
      <c r="V211" s="409"/>
      <c r="W211" s="409"/>
      <c r="X211" s="686"/>
      <c r="Y211" s="686"/>
      <c r="Z211" s="685"/>
      <c r="AA211" s="686"/>
      <c r="AB211" s="686"/>
      <c r="AC211" s="686"/>
      <c r="AD211" s="686"/>
      <c r="AE211" s="686"/>
      <c r="AF211" s="686"/>
      <c r="AG211" s="686"/>
      <c r="AH211" s="686"/>
      <c r="AI211" s="686"/>
      <c r="AJ211" s="367"/>
    </row>
    <row r="212" spans="2:36" ht="34" x14ac:dyDescent="0.45">
      <c r="B212" s="386" t="s">
        <v>381</v>
      </c>
      <c r="C212" s="450" t="e">
        <f ca="1">IF(C56="", $C$211, ROUND(MIN(0.25,((1-((C56/(3.413*I56))/(C45/(3.413*I45))))/(1-C56/(C45*'Optional H1C Tests'!$D$59)))),2))</f>
        <v>#N/A</v>
      </c>
      <c r="D212" s="377"/>
      <c r="E212" s="1259"/>
      <c r="F212" s="1261"/>
      <c r="G212" s="377"/>
      <c r="H212" s="377"/>
      <c r="I212" s="377"/>
      <c r="J212" s="377"/>
      <c r="K212" s="377"/>
      <c r="L212" s="377"/>
      <c r="M212" s="377"/>
      <c r="N212" s="377"/>
      <c r="O212" s="377"/>
      <c r="P212" s="377"/>
      <c r="Q212" s="377"/>
      <c r="R212" s="409"/>
      <c r="S212" s="409"/>
      <c r="T212" s="409"/>
      <c r="U212" s="409"/>
      <c r="V212" s="409"/>
      <c r="W212" s="409"/>
      <c r="X212" s="686"/>
      <c r="Y212" s="686"/>
      <c r="Z212" s="685"/>
      <c r="AA212" s="686"/>
      <c r="AB212" s="686"/>
      <c r="AC212" s="686"/>
      <c r="AD212" s="686"/>
      <c r="AE212" s="686"/>
      <c r="AF212" s="686"/>
      <c r="AG212" s="686"/>
      <c r="AH212" s="686"/>
      <c r="AI212" s="686"/>
      <c r="AJ212" s="367"/>
    </row>
    <row r="213" spans="2:36" x14ac:dyDescent="0.45">
      <c r="B213" s="384"/>
      <c r="C213" s="377"/>
      <c r="D213" s="377"/>
      <c r="E213" s="377"/>
      <c r="F213" s="377"/>
      <c r="G213" s="377"/>
      <c r="H213" s="377"/>
      <c r="I213" s="377"/>
      <c r="J213" s="377"/>
      <c r="K213" s="377"/>
      <c r="L213" s="377"/>
      <c r="M213" s="377"/>
      <c r="N213" s="377"/>
      <c r="O213" s="377"/>
      <c r="P213" s="377"/>
      <c r="Q213" s="377"/>
      <c r="R213" s="409"/>
      <c r="S213" s="409"/>
      <c r="T213" s="409"/>
      <c r="U213" s="409"/>
      <c r="V213" s="409"/>
      <c r="W213" s="409"/>
      <c r="X213" s="686"/>
      <c r="Y213" s="686"/>
      <c r="Z213" s="685"/>
      <c r="AA213" s="686"/>
      <c r="AB213" s="686"/>
      <c r="AC213" s="686"/>
      <c r="AD213" s="686"/>
      <c r="AE213" s="686"/>
      <c r="AF213" s="686"/>
      <c r="AG213" s="686"/>
      <c r="AH213" s="686"/>
      <c r="AI213" s="686"/>
      <c r="AJ213" s="367"/>
    </row>
    <row r="214" spans="2:36" x14ac:dyDescent="0.45">
      <c r="B214" s="390" t="s">
        <v>122</v>
      </c>
      <c r="C214" s="391" t="s">
        <v>316</v>
      </c>
      <c r="D214" s="391" t="s">
        <v>104</v>
      </c>
      <c r="E214" s="391" t="s">
        <v>318</v>
      </c>
      <c r="F214" s="452" t="s">
        <v>228</v>
      </c>
      <c r="G214" s="452" t="s">
        <v>229</v>
      </c>
      <c r="H214" s="452" t="s">
        <v>235</v>
      </c>
      <c r="I214" s="452" t="s">
        <v>382</v>
      </c>
      <c r="J214" s="452" t="s">
        <v>233</v>
      </c>
      <c r="K214" s="452" t="s">
        <v>234</v>
      </c>
      <c r="L214" s="452" t="s">
        <v>249</v>
      </c>
      <c r="M214" s="452" t="s">
        <v>429</v>
      </c>
      <c r="N214" s="452" t="s">
        <v>107</v>
      </c>
      <c r="O214" s="452" t="s">
        <v>108</v>
      </c>
      <c r="P214" s="391" t="s">
        <v>109</v>
      </c>
      <c r="Q214" s="391" t="s">
        <v>110</v>
      </c>
      <c r="R214" s="391" t="s">
        <v>111</v>
      </c>
      <c r="S214" s="409"/>
      <c r="T214" s="409"/>
      <c r="U214" s="409"/>
      <c r="V214" s="409"/>
      <c r="W214" s="409"/>
      <c r="X214" s="686"/>
      <c r="Y214" s="686"/>
      <c r="Z214" s="685"/>
      <c r="AA214" s="686"/>
      <c r="AB214" s="686"/>
      <c r="AC214" s="686"/>
      <c r="AD214" s="686"/>
      <c r="AE214" s="686"/>
      <c r="AF214" s="686"/>
      <c r="AG214" s="686"/>
      <c r="AH214" s="686"/>
      <c r="AI214" s="686"/>
      <c r="AJ214" s="367"/>
    </row>
    <row r="215" spans="2:36" x14ac:dyDescent="0.45">
      <c r="B215" s="392">
        <f>IF(C215="","",Tables!A6)</f>
        <v>1</v>
      </c>
      <c r="C215" s="393">
        <f>IF(D215="","",IF($C$137="I",Tables!B7,Tables!B8))</f>
        <v>52</v>
      </c>
      <c r="D215" s="393">
        <f>IF($C$137="I", IF(Tables!C7=0,"",Tables!C7),IF(HLOOKUP($C$137,Tables!$A$1:$H$23,ROW()-207)=0,"",HLOOKUP($C$137,Tables!$A$1:$H$23,ROW()-207)))</f>
        <v>0.10299999999999999</v>
      </c>
      <c r="E215" s="373">
        <f>IF(D215="","",((HLOOKUP($C$137,Tables!$A$37:$H$40,4,FALSE)-C215)/(HLOOKUP($C$137,Tables!$A$37:$H$40,4,FALSE)-5))*HLOOKUP($C$137,Tables!$A$37:$H$40,2,FALSE)*IF(Product_Type_Input=INDEX(Product_Types,2),$C$29,IF(Product_Type_Input=INDEX(Product_Types,3),$C$45)))</f>
        <v>0</v>
      </c>
      <c r="F215" s="373" t="e">
        <f ca="1">IF(D215="","",IF(C215&gt;=40,$C$44+((($C$58-$C$44)*(C215-47))/(62-47)),IF(C215&lt;17,$C$50+((($C$44-$C$50)*(C215-17))/(47-17)),$C$50+((($C$47-$C$50)*(C215-17))/(35-17)))))</f>
        <v>#N/A</v>
      </c>
      <c r="G215" s="373" t="b">
        <f>IF(D215="","",
IF('General Info and Test Results'!$C$49="No",IF(OR(C215&gt;=45,C215&lt;=17),$C$51+((($C$45-$C$51)*(C215-17))/(47-17)),$C$51+((($C$48-$C$51)*(C215-17))/(35-17))),
IF('General Info and Test Results'!$C$49="Yes",IF(AND(C215&gt;=17,C215&lt;45),$C$51+((($C$48-$C$51)*(C215-17))/(35-17)),IF(C215&gt;=45,$C$51+((($C$45-$C$51)*(C215-17))/(47-17)),IF(C215&lt;17,$C$53+((($C$51-$C$53)*(C215-5))/(17-5))))))))</f>
        <v>0</v>
      </c>
      <c r="H215" s="373" t="e">
        <f ca="1">IF(D215="","",IF(F215&gt;=E215,E215/F215,IF(OR(AND(F215&lt;E215,G215&gt;E215, $F$211="No"),AND(F215&lt;E215,G215&gt;E215, $F$211="Yes", C215&lt;$H$211) ),(G215-E215)/(G215-F215),1)))</f>
        <v>#N/A</v>
      </c>
      <c r="I215" s="373" t="e">
        <f ca="1">IF(E215="","",IF(G215&gt;=F215,F215/G215,IF(OR(AND(G215&lt;F215,H215&gt;F215, $F$211="No"),AND(G215&lt;F215,H215&gt;F215, $F$211="Yes", D215&lt;$H$211) ),(H215-F215)/(H215-G215),1)))</f>
        <v>#N/A</v>
      </c>
      <c r="J215" s="373" t="e">
        <f ca="1">IF(D215="","",IF(C215&gt;=40,$I$44+((($I$58-$I$44)*(C215-47))/(62-47)),IF(C215&lt;17,$I$50+((($I$44-$I$50)*(C215-17))/(47-17)),$I$50+((($I$47-$I$50)*(C215-17))/(35-17)))))</f>
        <v>#N/A</v>
      </c>
      <c r="K215" s="373" t="b">
        <f>IF(D215="","",
IF('General Info and Test Results'!$C$49="No",IF(OR(C215&gt;=45,C215&lt;=17),$I$51+((($I$45-$I$51)*(C215-17))/(47-17)),$I$51+((($I$48-$I$51)*(C215-17))/(35-17))),
IF('General Info and Test Results'!$C$49="Yes",IF(AND(C215&gt;=17,C215&lt;45),$I$51+((($I$48-$I$51)*(C215-17))/(35-17)),IF(C215&gt;=45,$I$51+((($I$45-$I$51)*(C215-17))/(47-17)),IF(C215&lt;17,$I$53+((($I$51-$I$53)*(C215-5))/(17-5))))))))</f>
        <v>0</v>
      </c>
      <c r="L215" s="373" t="e">
        <f>IF(D215="","",G215/(3.413*K215))</f>
        <v>#DIV/0!</v>
      </c>
      <c r="M215" s="373" t="e">
        <f t="shared" ref="M215:M230" ca="1" si="51">IF(D215="","",IF(OR(F215&gt;=E215,AND(F215&lt;E215,G215&gt;E215),AND(G215&gt;E215,$F$211="Yes",$H$211&gt;=C215)),IF(C215&lt;=$C$142,0,IF(C215&gt;$C$140,1,0.5)),IF(OR(C215&lt;=$C$142,L215&lt;1),0,IF(AND(C215&gt;$C$142,C215&lt;=$C$140,L215&gt;=1),0.5,1))))</f>
        <v>#N/A</v>
      </c>
      <c r="N215" s="373" t="e">
        <f ca="1">IF(D215="","",IF(F215&gt;=E215,(1-($C$211*(1-H215))),IF(AND($F$211="Yes",C215&gt;=$H$211,E215&lt;G215),(1-($C$212*(1-I215))),"N/A")))</f>
        <v>#N/A</v>
      </c>
      <c r="O215" s="373" t="e">
        <f ca="1">IF(D215="","",IF(F215&gt;=E215,(H215*J215*M215/N215*D215),IF(AND(G215&gt;E215,$F$211="Yes", C215&gt;=$H$211),(I215*K215*M215/N215*D215),IF(OR(AND(F215&lt;E215,E215&lt;G215,$F$211="No"),AND(F215&lt;E215,E215&lt;G215,$F$211="Yes",C215&lt;$H$211)),(H215*J215+I215*K215)*M215*D215,IF(E215&gt;G215,((K215*M215*D215)),"Error - Check Data")))))</f>
        <v>#N/A</v>
      </c>
      <c r="P215" s="373" t="e">
        <f ca="1">IF(D215="","",IF(F215&gt;=E215,((E215*(1-M215))/3.413)*D215,IF(AND($F$211="Yes",E215&lt;G215, C215&gt;=$H$211),((E215*(1-M215))/3.413)*D215,IF(OR(AND(F215&lt;E215,E215&lt;G215,$F$211="No"),AND(F215&lt;E215,E215&lt;G215,$F$211="Yes", C215&lt;$H$211)),((E215*(1-M215))/3.413)*D215,IF(E215&gt;=G215,((E215-(G215*M215))/3.413)*D215,"Error-Check Data")))))</f>
        <v>#N/A</v>
      </c>
      <c r="Q215" s="373">
        <f t="shared" ref="Q215:Q230" si="52">IF(D215="","",E215*D215)</f>
        <v>0</v>
      </c>
      <c r="R215" s="373">
        <f>IF(B215="","",IF('General Info and Test Results'!$C$36="Yes",1+(0.03*(1-((MAX(1.5,'H2 Tests'!$D$11)-1.5)/(MIN(12,'H2 Tests'!$D$12)-1.5)))),1))</f>
        <v>1</v>
      </c>
      <c r="S215" s="409"/>
      <c r="T215" s="409"/>
      <c r="U215" s="409"/>
      <c r="V215" s="409"/>
      <c r="W215" s="409"/>
      <c r="X215" s="686"/>
      <c r="Y215" s="686"/>
      <c r="Z215" s="685"/>
      <c r="AA215" s="686"/>
      <c r="AB215" s="686"/>
      <c r="AC215" s="686"/>
      <c r="AD215" s="686"/>
      <c r="AE215" s="686"/>
      <c r="AF215" s="686"/>
      <c r="AG215" s="686"/>
      <c r="AH215" s="686"/>
      <c r="AI215" s="686"/>
      <c r="AJ215" s="367"/>
    </row>
    <row r="216" spans="2:36" x14ac:dyDescent="0.45">
      <c r="B216" s="392">
        <f>IF(C216="","",Tables!A7)</f>
        <v>2</v>
      </c>
      <c r="C216" s="393">
        <f>IF(D216="","",IF($C$137="I",Tables!B8,Tables!B9))</f>
        <v>47</v>
      </c>
      <c r="D216" s="393">
        <f>IF($C$137="I", IF(Tables!C8=0,"",Tables!C8),IF(HLOOKUP($C$137,Tables!$A$1:$H$23,ROW()-207)=0,"",HLOOKUP($C$137,Tables!$A$1:$H$23,ROW()-207)))</f>
        <v>9.2999999999999999E-2</v>
      </c>
      <c r="E216" s="373">
        <f>IF(D216="","",((HLOOKUP($C$137,Tables!$A$37:$H$40,4,FALSE)-C216)/(HLOOKUP($C$137,Tables!$A$37:$H$40,4,FALSE)-5))*HLOOKUP($C$137,Tables!$A$37:$H$40,2,FALSE)*IF(Product_Type_Input=INDEX(Product_Types,2),$C$29,IF(Product_Type_Input=INDEX(Product_Types,3),$C$45)))</f>
        <v>0</v>
      </c>
      <c r="F216" s="373" t="e">
        <f t="shared" ref="F216:F230" ca="1" si="53">IF(D216="","",IF(C216&gt;=40,$C$44+((($C$58-$C$44)*(C216-47))/(62-47)),IF(C216&lt;17,$C$50+((($C$44-$C$50)*(C216-17))/(47-17)),$C$50+((($C$47-$C$50)*(C216-17))/(35-17)))))</f>
        <v>#N/A</v>
      </c>
      <c r="G216" s="373" t="b">
        <f>IF(D216="","",
IF('General Info and Test Results'!$C$49="No",IF(OR(C216&gt;=45,C216&lt;=17),$C$51+((($C$45-$C$51)*(C216-17))/(47-17)),$C$51+((($C$48-$C$51)*(C216-17))/(35-17))),
IF('General Info and Test Results'!$C$49="Yes",IF(AND(C216&gt;=17,C216&lt;45),$C$51+((($C$48-$C$51)*(C216-17))/(35-17)),IF(C216&gt;=45,$C$51+((($C$45-$C$51)*(C216-17))/(47-17)),IF(C216&lt;17,$C$53+((($C$51-$C$53)*(C216-5))/(17-5))))))))</f>
        <v>0</v>
      </c>
      <c r="H216" s="373" t="e">
        <f t="shared" ref="H216:H230" ca="1" si="54">IF(D216="","",IF(F216&gt;=E216,E216/F216,IF(OR(AND(F216&lt;E216,G216&gt;E216, $F$211="No"),AND(F216&lt;E216,G216&gt;E216, $F$211="Yes", C216&lt;$H$211) ),(G216-E216)/(G216-F216),1)))</f>
        <v>#N/A</v>
      </c>
      <c r="I216" s="373" t="e">
        <f t="shared" ref="I216:I230" ca="1" si="55">IF(E216="","",IF(G216&gt;=F216,F216/G216,IF(OR(AND(G216&lt;F216,H216&gt;F216, $F$211="No"),AND(G216&lt;F216,H216&gt;F216, $F$211="Yes", D216&lt;$H$211) ),(H216-F216)/(H216-G216),1)))</f>
        <v>#N/A</v>
      </c>
      <c r="J216" s="373" t="e">
        <f t="shared" ref="J216:J230" ca="1" si="56">IF(D216="","",IF(C216&gt;=40,$I$44+((($I$58-$I$44)*(C216-47))/(62-47)),IF(C216&lt;17,$I$50+((($I$44-$I$50)*(C216-17))/(47-17)),$I$50+((($I$47-$I$50)*(C216-17))/(35-17)))))</f>
        <v>#N/A</v>
      </c>
      <c r="K216" s="373" t="b">
        <f>IF(D216="","",
IF('General Info and Test Results'!$C$49="No",IF(OR(C216&gt;=45,C216&lt;=17),$I$51+((($I$45-$I$51)*(C216-17))/(47-17)),$I$51+((($I$48-$I$51)*(C216-17))/(35-17))),
IF('General Info and Test Results'!$C$49="Yes",IF(AND(C216&gt;=17,C216&lt;45),$I$51+((($I$48-$I$51)*(C216-17))/(35-17)),IF(C216&gt;=45,$I$51+((($I$45-$I$51)*(C216-17))/(47-17)),IF(C216&lt;17,$I$53+((($I$51-$I$53)*(C216-5))/(17-5))))))))</f>
        <v>0</v>
      </c>
      <c r="L216" s="373" t="e">
        <f t="shared" ref="L216:L230" si="57">IF(D216="","",G216/(3.413*K216))</f>
        <v>#DIV/0!</v>
      </c>
      <c r="M216" s="373" t="e">
        <f t="shared" ca="1" si="51"/>
        <v>#N/A</v>
      </c>
      <c r="N216" s="373" t="e">
        <f t="shared" ref="N216:N230" ca="1" si="58">IF(D216="","",IF(F216&gt;=E216,(1-($C$211*(1-H216))),IF(AND($F$211="Yes",C216&gt;=$H$211,E216&lt;G216),(1-($C$212*(1-I216))),"N/A")))</f>
        <v>#N/A</v>
      </c>
      <c r="O216" s="373" t="e">
        <f t="shared" ref="O216:O230" ca="1" si="59">IF(D216="","",IF(F216&gt;=E216,(H216*J216*M216/N216*D216),IF(AND(G216&gt;E216,$F$211="Yes", C216&gt;=$H$211),(I216*K216*M216/N216*D216),IF(OR(AND(F216&lt;E216,E216&lt;G216,$F$211="No"),AND(F216&lt;E216,E216&lt;G216,$F$211="Yes",C216&lt;$H$211)),(H216*J216+I216*K216)*M216*D216,IF(E216&gt;G216,((K216*M216*D216)),"Error - Check Data")))))</f>
        <v>#N/A</v>
      </c>
      <c r="P216" s="373" t="e">
        <f t="shared" ref="P216:P230" ca="1" si="60">IF(D216="","",IF(F216&gt;=E216,((E216*(1-M216))/3.413)*D216,IF(AND($F$211="Yes",E216&lt;G216, C216&gt;=$H$211),((E216*(1-M216))/3.413)*D216,IF(OR(AND(F216&lt;E216,E216&lt;G216,$F$211="No"),AND(F216&lt;E216,E216&lt;G216,$F$211="Yes", C216&lt;$H$211)),((E216*(1-M216))/3.413)*D216,IF(E216&gt;=G216,((E216-(G216*M216))/3.413)*D216,"Error-Check Data")))))</f>
        <v>#N/A</v>
      </c>
      <c r="Q216" s="373">
        <f t="shared" si="52"/>
        <v>0</v>
      </c>
      <c r="R216" s="373">
        <f>IF(B216="","",IF('General Info and Test Results'!$C$36="Yes",1+(0.03*(1-((MAX(1.5,'H2 Tests'!$D$11)-1.5)/(MIN(12,'H2 Tests'!$D$12)-1.5)))),1))</f>
        <v>1</v>
      </c>
      <c r="S216" s="409"/>
      <c r="T216" s="409"/>
      <c r="U216" s="409"/>
      <c r="V216" s="409"/>
      <c r="W216" s="409"/>
      <c r="X216" s="686"/>
      <c r="Y216" s="686"/>
      <c r="Z216" s="685"/>
      <c r="AA216" s="686"/>
      <c r="AB216" s="686"/>
      <c r="AC216" s="686"/>
      <c r="AD216" s="686"/>
      <c r="AE216" s="686"/>
      <c r="AF216" s="686"/>
      <c r="AG216" s="686"/>
      <c r="AH216" s="686"/>
      <c r="AI216" s="686"/>
      <c r="AJ216" s="367"/>
    </row>
    <row r="217" spans="2:36" ht="17.5" thickBot="1" x14ac:dyDescent="0.5">
      <c r="B217" s="392">
        <f>IF(C217="","",Tables!A8)</f>
        <v>3</v>
      </c>
      <c r="C217" s="393">
        <f>IF(D217="","",IF($C$137="I",Tables!B9,Tables!B10))</f>
        <v>42</v>
      </c>
      <c r="D217" s="393">
        <f>IF($C$137="I", IF(Tables!C9=0,"",Tables!C9),IF(HLOOKUP($C$137,Tables!$A$1:$H$23,ROW()-207)=0,"",HLOOKUP($C$137,Tables!$A$1:$H$23,ROW()-207)))</f>
        <v>0.1</v>
      </c>
      <c r="E217" s="373">
        <f>IF(D217="","",((HLOOKUP($C$137,Tables!$A$37:$H$40,4,FALSE)-C217)/(HLOOKUP($C$137,Tables!$A$37:$H$40,4,FALSE)-5))*HLOOKUP($C$137,Tables!$A$37:$H$40,2,FALSE)*IF(Product_Type_Input=INDEX(Product_Types,2),$C$29,IF(Product_Type_Input=INDEX(Product_Types,3),$C$45)))</f>
        <v>0</v>
      </c>
      <c r="F217" s="373" t="e">
        <f t="shared" ca="1" si="53"/>
        <v>#N/A</v>
      </c>
      <c r="G217" s="373" t="b">
        <f>IF(D217="","",
IF('General Info and Test Results'!$C$49="No",IF(OR(C217&gt;=45,C217&lt;=17),$C$51+((($C$45-$C$51)*(C217-17))/(47-17)),$C$51+((($C$48-$C$51)*(C217-17))/(35-17))),
IF('General Info and Test Results'!$C$49="Yes",IF(AND(C217&gt;=17,C217&lt;45),$C$51+((($C$48-$C$51)*(C217-17))/(35-17)),IF(C217&gt;=45,$C$51+((($C$45-$C$51)*(C217-17))/(47-17)),IF(C217&lt;17,$C$53+((($C$51-$C$53)*(C217-5))/(17-5))))))))</f>
        <v>0</v>
      </c>
      <c r="H217" s="373" t="e">
        <f t="shared" ca="1" si="54"/>
        <v>#N/A</v>
      </c>
      <c r="I217" s="373" t="e">
        <f t="shared" ca="1" si="55"/>
        <v>#N/A</v>
      </c>
      <c r="J217" s="373" t="e">
        <f t="shared" ca="1" si="56"/>
        <v>#N/A</v>
      </c>
      <c r="K217" s="373" t="b">
        <f>IF(D217="","",
IF('General Info and Test Results'!$C$49="No",IF(OR(C217&gt;=45,C217&lt;=17),$I$51+((($I$45-$I$51)*(C217-17))/(47-17)),$I$51+((($I$48-$I$51)*(C217-17))/(35-17))),
IF('General Info and Test Results'!$C$49="Yes",IF(AND(C217&gt;=17,C217&lt;45),$I$51+((($I$48-$I$51)*(C217-17))/(35-17)),IF(C217&gt;=45,$I$51+((($I$45-$I$51)*(C217-17))/(47-17)),IF(C217&lt;17,$I$53+((($I$51-$I$53)*(C217-5))/(17-5))))))))</f>
        <v>0</v>
      </c>
      <c r="L217" s="373" t="e">
        <f t="shared" si="57"/>
        <v>#DIV/0!</v>
      </c>
      <c r="M217" s="373" t="e">
        <f t="shared" ca="1" si="51"/>
        <v>#N/A</v>
      </c>
      <c r="N217" s="373" t="e">
        <f t="shared" ca="1" si="58"/>
        <v>#N/A</v>
      </c>
      <c r="O217" s="373" t="e">
        <f t="shared" ca="1" si="59"/>
        <v>#N/A</v>
      </c>
      <c r="P217" s="373" t="e">
        <f t="shared" ca="1" si="60"/>
        <v>#N/A</v>
      </c>
      <c r="Q217" s="373">
        <f t="shared" si="52"/>
        <v>0</v>
      </c>
      <c r="R217" s="373">
        <f>IF(B217="","",IF('General Info and Test Results'!$C$36="Yes",1+(0.03*(1-((MAX(1.5,'H2 Tests'!$D$11)-1.5)/(MIN(12,'H2 Tests'!$D$12)-1.5)))),1))</f>
        <v>1</v>
      </c>
      <c r="S217" s="409"/>
      <c r="T217" s="409"/>
      <c r="U217" s="409"/>
      <c r="V217" s="409"/>
      <c r="W217" s="409"/>
      <c r="X217" s="686"/>
      <c r="Y217" s="686"/>
      <c r="Z217" s="685"/>
      <c r="AA217" s="686"/>
      <c r="AB217" s="686"/>
      <c r="AC217" s="686"/>
      <c r="AD217" s="686"/>
      <c r="AE217" s="686"/>
      <c r="AF217" s="686"/>
      <c r="AG217" s="686"/>
      <c r="AH217" s="686"/>
      <c r="AI217" s="686"/>
      <c r="AJ217" s="367"/>
    </row>
    <row r="218" spans="2:36" ht="17.5" thickBot="1" x14ac:dyDescent="0.5">
      <c r="B218" s="392">
        <f>IF(C218="","",Tables!A9)</f>
        <v>4</v>
      </c>
      <c r="C218" s="393">
        <f>IF(D218="","",IF($C$137="I",Tables!B10,Tables!B11))</f>
        <v>37</v>
      </c>
      <c r="D218" s="393">
        <f>IF($C$137="I", IF(Tables!C10=0,"",Tables!C10),IF(HLOOKUP($C$137,Tables!$A$1:$H$23,ROW()-207)=0,"",HLOOKUP($C$137,Tables!$A$1:$H$23,ROW()-207)))</f>
        <v>0.109</v>
      </c>
      <c r="E218" s="373">
        <f>IF(D218="","",((HLOOKUP($C$137,Tables!$A$37:$H$40,4,FALSE)-C218)/(HLOOKUP($C$137,Tables!$A$37:$H$40,4,FALSE)-5))*HLOOKUP($C$137,Tables!$A$37:$H$40,2,FALSE)*IF(Product_Type_Input=INDEX(Product_Types,2),$C$29,IF(Product_Type_Input=INDEX(Product_Types,3),$C$45)))</f>
        <v>0</v>
      </c>
      <c r="F218" s="373" t="e">
        <f t="shared" ca="1" si="53"/>
        <v>#N/A</v>
      </c>
      <c r="G218" s="373" t="b">
        <f>IF(D218="","",
IF('General Info and Test Results'!$C$49="No",IF(OR(C218&gt;=45,C218&lt;=17),$C$51+((($C$45-$C$51)*(C218-17))/(47-17)),$C$51+((($C$48-$C$51)*(C218-17))/(35-17))),
IF('General Info and Test Results'!$C$49="Yes",IF(AND(C218&gt;=17,C218&lt;45),$C$51+((($C$48-$C$51)*(C218-17))/(35-17)),IF(C218&gt;=45,$C$51+((($C$45-$C$51)*(C218-17))/(47-17)),IF(C218&lt;17,$C$53+((($C$51-$C$53)*(C218-5))/(17-5))))))))</f>
        <v>0</v>
      </c>
      <c r="H218" s="373" t="e">
        <f t="shared" ca="1" si="54"/>
        <v>#N/A</v>
      </c>
      <c r="I218" s="373" t="e">
        <f t="shared" ca="1" si="55"/>
        <v>#N/A</v>
      </c>
      <c r="J218" s="373" t="e">
        <f t="shared" ca="1" si="56"/>
        <v>#N/A</v>
      </c>
      <c r="K218" s="373" t="b">
        <f>IF(D218="","",
IF('General Info and Test Results'!$C$49="No",IF(OR(C218&gt;=45,C218&lt;=17),$I$51+((($I$45-$I$51)*(C218-17))/(47-17)),$I$51+((($I$48-$I$51)*(C218-17))/(35-17))),
IF('General Info and Test Results'!$C$49="Yes",IF(AND(C218&gt;=17,C218&lt;45),$I$51+((($I$48-$I$51)*(C218-17))/(35-17)),IF(C218&gt;=45,$I$51+((($I$45-$I$51)*(C218-17))/(47-17)),IF(C218&lt;17,$I$53+((($I$51-$I$53)*(C218-5))/(17-5))))))))</f>
        <v>0</v>
      </c>
      <c r="L218" s="373" t="e">
        <f t="shared" si="57"/>
        <v>#DIV/0!</v>
      </c>
      <c r="M218" s="373" t="e">
        <f t="shared" ca="1" si="51"/>
        <v>#N/A</v>
      </c>
      <c r="N218" s="373" t="e">
        <f t="shared" ca="1" si="58"/>
        <v>#N/A</v>
      </c>
      <c r="O218" s="373" t="e">
        <f t="shared" ca="1" si="59"/>
        <v>#N/A</v>
      </c>
      <c r="P218" s="373" t="e">
        <f t="shared" ca="1" si="60"/>
        <v>#N/A</v>
      </c>
      <c r="Q218" s="373">
        <f t="shared" si="52"/>
        <v>0</v>
      </c>
      <c r="R218" s="373">
        <f>IF(B218="","",IF('General Info and Test Results'!$C$36="Yes",1+(0.03*(1-((MAX(1.5,'H2 Tests'!$D$11)-1.5)/(MIN(12,'H2 Tests'!$D$12)-1.5)))),1))</f>
        <v>1</v>
      </c>
      <c r="S218" s="409"/>
      <c r="T218" s="409"/>
      <c r="U218" s="409"/>
      <c r="V218" s="409"/>
      <c r="W218" s="409"/>
      <c r="X218" s="686"/>
      <c r="Z218" s="685"/>
      <c r="AB218" s="365"/>
      <c r="AC218" s="426" t="s">
        <v>239</v>
      </c>
      <c r="AD218" s="427"/>
      <c r="AE218" s="427"/>
      <c r="AF218" s="427"/>
      <c r="AG218" s="427"/>
      <c r="AH218" s="428"/>
      <c r="AI218" s="375"/>
      <c r="AJ218" s="367"/>
    </row>
    <row r="219" spans="2:36" x14ac:dyDescent="0.45">
      <c r="B219" s="392">
        <f>IF(C219="","",Tables!A10)</f>
        <v>5</v>
      </c>
      <c r="C219" s="393">
        <f>IF(D219="","",IF($C$137="I",Tables!B11,Tables!B12))</f>
        <v>32</v>
      </c>
      <c r="D219" s="393">
        <f>IF($C$137="I", IF(Tables!C11=0,"",Tables!C11),IF(HLOOKUP($C$137,Tables!$A$1:$H$23,ROW()-207)=0,"",HLOOKUP($C$137,Tables!$A$1:$H$23,ROW()-207)))</f>
        <v>0.126</v>
      </c>
      <c r="E219" s="373">
        <f>IF(D219="","",((HLOOKUP($C$137,Tables!$A$37:$H$40,4,FALSE)-C219)/(HLOOKUP($C$137,Tables!$A$37:$H$40,4,FALSE)-5))*HLOOKUP($C$137,Tables!$A$37:$H$40,2,FALSE)*IF(Product_Type_Input=INDEX(Product_Types,2),$C$29,IF(Product_Type_Input=INDEX(Product_Types,3),$C$45)))</f>
        <v>0</v>
      </c>
      <c r="F219" s="373" t="e">
        <f t="shared" ca="1" si="53"/>
        <v>#N/A</v>
      </c>
      <c r="G219" s="373" t="b">
        <f>IF(D219="","",
IF('General Info and Test Results'!$C$49="No",IF(OR(C219&gt;=45,C219&lt;=17),$C$51+((($C$45-$C$51)*(C219-17))/(47-17)),$C$51+((($C$48-$C$51)*(C219-17))/(35-17))),
IF('General Info and Test Results'!$C$49="Yes",IF(AND(C219&gt;=17,C219&lt;45),$C$51+((($C$48-$C$51)*(C219-17))/(35-17)),IF(C219&gt;=45,$C$51+((($C$45-$C$51)*(C219-17))/(47-17)),IF(C219&lt;17,$C$53+((($C$51-$C$53)*(C219-5))/(17-5))))))))</f>
        <v>0</v>
      </c>
      <c r="H219" s="373" t="e">
        <f t="shared" ca="1" si="54"/>
        <v>#N/A</v>
      </c>
      <c r="I219" s="373" t="e">
        <f t="shared" ca="1" si="55"/>
        <v>#N/A</v>
      </c>
      <c r="J219" s="373" t="e">
        <f t="shared" ca="1" si="56"/>
        <v>#N/A</v>
      </c>
      <c r="K219" s="373" t="b">
        <f>IF(D219="","",
IF('General Info and Test Results'!$C$49="No",IF(OR(C219&gt;=45,C219&lt;=17),$I$51+((($I$45-$I$51)*(C219-17))/(47-17)),$I$51+((($I$48-$I$51)*(C219-17))/(35-17))),
IF('General Info and Test Results'!$C$49="Yes",IF(AND(C219&gt;=17,C219&lt;45),$I$51+((($I$48-$I$51)*(C219-17))/(35-17)),IF(C219&gt;=45,$I$51+((($I$45-$I$51)*(C219-17))/(47-17)),IF(C219&lt;17,$I$53+((($I$51-$I$53)*(C219-5))/(17-5))))))))</f>
        <v>0</v>
      </c>
      <c r="L219" s="373" t="e">
        <f t="shared" si="57"/>
        <v>#DIV/0!</v>
      </c>
      <c r="M219" s="373" t="e">
        <f t="shared" ca="1" si="51"/>
        <v>#N/A</v>
      </c>
      <c r="N219" s="373" t="e">
        <f t="shared" ca="1" si="58"/>
        <v>#N/A</v>
      </c>
      <c r="O219" s="373" t="e">
        <f t="shared" ca="1" si="59"/>
        <v>#N/A</v>
      </c>
      <c r="P219" s="373" t="e">
        <f t="shared" ca="1" si="60"/>
        <v>#N/A</v>
      </c>
      <c r="Q219" s="373">
        <f t="shared" si="52"/>
        <v>0</v>
      </c>
      <c r="R219" s="373">
        <f>IF(B219="","",IF('General Info and Test Results'!$C$36="Yes",1+(0.03*(1-((MAX(1.5,'H2 Tests'!$D$11)-1.5)/(MIN(12,'H2 Tests'!$D$12)-1.5)))),1))</f>
        <v>1</v>
      </c>
      <c r="S219" s="409"/>
      <c r="T219" s="409"/>
      <c r="U219" s="409"/>
      <c r="V219" s="409"/>
      <c r="W219" s="409"/>
      <c r="X219" s="686"/>
      <c r="Z219" s="685"/>
      <c r="AB219" s="429"/>
      <c r="AC219" s="430"/>
      <c r="AD219" s="430"/>
      <c r="AE219" s="431"/>
      <c r="AF219" s="431"/>
      <c r="AG219" s="431"/>
      <c r="AH219" s="432"/>
      <c r="AI219" s="680"/>
      <c r="AJ219" s="367"/>
    </row>
    <row r="220" spans="2:36" x14ac:dyDescent="0.45">
      <c r="B220" s="392">
        <f>IF(C220="","",Tables!A11)</f>
        <v>6</v>
      </c>
      <c r="C220" s="393">
        <f>IF(D220="","",IF($C$137="I",Tables!B12,Tables!B13))</f>
        <v>27</v>
      </c>
      <c r="D220" s="393">
        <f>IF($C$137="I", IF(Tables!C12=0,"",Tables!C12),IF(HLOOKUP($C$137,Tables!$A$1:$H$23,ROW()-207)=0,"",HLOOKUP($C$137,Tables!$A$1:$H$23,ROW()-207)))</f>
        <v>8.6999999999999994E-2</v>
      </c>
      <c r="E220" s="373">
        <f>IF(D220="","",((HLOOKUP($C$137,Tables!$A$37:$H$40,4,FALSE)-C220)/(HLOOKUP($C$137,Tables!$A$37:$H$40,4,FALSE)-5))*HLOOKUP($C$137,Tables!$A$37:$H$40,2,FALSE)*IF(Product_Type_Input=INDEX(Product_Types,2),$C$29,IF(Product_Type_Input=INDEX(Product_Types,3),$C$45)))</f>
        <v>0</v>
      </c>
      <c r="F220" s="373" t="e">
        <f t="shared" ca="1" si="53"/>
        <v>#N/A</v>
      </c>
      <c r="G220" s="373" t="b">
        <f>IF(D220="","",
IF('General Info and Test Results'!$C$49="No",IF(OR(C220&gt;=45,C220&lt;=17),$C$51+((($C$45-$C$51)*(C220-17))/(47-17)),$C$51+((($C$48-$C$51)*(C220-17))/(35-17))),
IF('General Info and Test Results'!$C$49="Yes",IF(AND(C220&gt;=17,C220&lt;45),$C$51+((($C$48-$C$51)*(C220-17))/(35-17)),IF(C220&gt;=45,$C$51+((($C$45-$C$51)*(C220-17))/(47-17)),IF(C220&lt;17,$C$53+((($C$51-$C$53)*(C220-5))/(17-5))))))))</f>
        <v>0</v>
      </c>
      <c r="H220" s="373" t="e">
        <f t="shared" ca="1" si="54"/>
        <v>#N/A</v>
      </c>
      <c r="I220" s="373" t="e">
        <f t="shared" ca="1" si="55"/>
        <v>#N/A</v>
      </c>
      <c r="J220" s="373" t="e">
        <f t="shared" ca="1" si="56"/>
        <v>#N/A</v>
      </c>
      <c r="K220" s="373" t="b">
        <f>IF(D220="","",
IF('General Info and Test Results'!$C$49="No",IF(OR(C220&gt;=45,C220&lt;=17),$I$51+((($I$45-$I$51)*(C220-17))/(47-17)),$I$51+((($I$48-$I$51)*(C220-17))/(35-17))),
IF('General Info and Test Results'!$C$49="Yes",IF(AND(C220&gt;=17,C220&lt;45),$I$51+((($I$48-$I$51)*(C220-17))/(35-17)),IF(C220&gt;=45,$I$51+((($I$45-$I$51)*(C220-17))/(47-17)),IF(C220&lt;17,$I$53+((($I$51-$I$53)*(C220-5))/(17-5))))))))</f>
        <v>0</v>
      </c>
      <c r="L220" s="373" t="e">
        <f t="shared" si="57"/>
        <v>#DIV/0!</v>
      </c>
      <c r="M220" s="373" t="e">
        <f t="shared" ca="1" si="51"/>
        <v>#N/A</v>
      </c>
      <c r="N220" s="373" t="e">
        <f t="shared" ca="1" si="58"/>
        <v>#N/A</v>
      </c>
      <c r="O220" s="373" t="e">
        <f t="shared" ca="1" si="59"/>
        <v>#N/A</v>
      </c>
      <c r="P220" s="373" t="e">
        <f t="shared" ca="1" si="60"/>
        <v>#N/A</v>
      </c>
      <c r="Q220" s="373">
        <f t="shared" si="52"/>
        <v>0</v>
      </c>
      <c r="R220" s="373">
        <f>IF(B220="","",IF('General Info and Test Results'!$C$36="Yes",1+(0.03*(1-((MAX(1.5,'H2 Tests'!$D$11)-1.5)/(MIN(12,'H2 Tests'!$D$12)-1.5)))),1))</f>
        <v>1</v>
      </c>
      <c r="S220" s="409"/>
      <c r="T220" s="409"/>
      <c r="U220" s="409"/>
      <c r="V220" s="409"/>
      <c r="W220" s="409"/>
      <c r="X220" s="686"/>
      <c r="Z220" s="685"/>
      <c r="AB220" s="437"/>
      <c r="AC220" s="433"/>
      <c r="AD220" s="433"/>
      <c r="AE220" s="680"/>
      <c r="AF220" s="680"/>
      <c r="AG220" s="680"/>
      <c r="AH220" s="434"/>
      <c r="AI220" s="680"/>
      <c r="AJ220" s="367"/>
    </row>
    <row r="221" spans="2:36" x14ac:dyDescent="0.45">
      <c r="B221" s="392">
        <f>IF(C221="","",Tables!A12)</f>
        <v>7</v>
      </c>
      <c r="C221" s="393">
        <f>IF(D221="","",IF($C$137="I",Tables!B13,Tables!B14))</f>
        <v>22</v>
      </c>
      <c r="D221" s="393">
        <f>IF($C$137="I", IF(Tables!C13=0,"",Tables!C13),IF(HLOOKUP($C$137,Tables!$A$1:$H$23,ROW()-207)=0,"",HLOOKUP($C$137,Tables!$A$1:$H$23,ROW()-207)))</f>
        <v>5.5E-2</v>
      </c>
      <c r="E221" s="373">
        <f>IF(D221="","",((HLOOKUP($C$137,Tables!$A$37:$H$40,4,FALSE)-C221)/(HLOOKUP($C$137,Tables!$A$37:$H$40,4,FALSE)-5))*HLOOKUP($C$137,Tables!$A$37:$H$40,2,FALSE)*IF(Product_Type_Input=INDEX(Product_Types,2),$C$29,IF(Product_Type_Input=INDEX(Product_Types,3),$C$45)))</f>
        <v>0</v>
      </c>
      <c r="F221" s="373" t="e">
        <f t="shared" ca="1" si="53"/>
        <v>#N/A</v>
      </c>
      <c r="G221" s="373" t="b">
        <f>IF(D221="","",
IF('General Info and Test Results'!$C$49="No",IF(OR(C221&gt;=45,C221&lt;=17),$C$51+((($C$45-$C$51)*(C221-17))/(47-17)),$C$51+((($C$48-$C$51)*(C221-17))/(35-17))),
IF('General Info and Test Results'!$C$49="Yes",IF(AND(C221&gt;=17,C221&lt;45),$C$51+((($C$48-$C$51)*(C221-17))/(35-17)),IF(C221&gt;=45,$C$51+((($C$45-$C$51)*(C221-17))/(47-17)),IF(C221&lt;17,$C$53+((($C$51-$C$53)*(C221-5))/(17-5))))))))</f>
        <v>0</v>
      </c>
      <c r="H221" s="373" t="e">
        <f t="shared" ca="1" si="54"/>
        <v>#N/A</v>
      </c>
      <c r="I221" s="373" t="e">
        <f t="shared" ca="1" si="55"/>
        <v>#N/A</v>
      </c>
      <c r="J221" s="373" t="e">
        <f t="shared" ca="1" si="56"/>
        <v>#N/A</v>
      </c>
      <c r="K221" s="373" t="b">
        <f>IF(D221="","",
IF('General Info and Test Results'!$C$49="No",IF(OR(C221&gt;=45,C221&lt;=17),$I$51+((($I$45-$I$51)*(C221-17))/(47-17)),$I$51+((($I$48-$I$51)*(C221-17))/(35-17))),
IF('General Info and Test Results'!$C$49="Yes",IF(AND(C221&gt;=17,C221&lt;45),$I$51+((($I$48-$I$51)*(C221-17))/(35-17)),IF(C221&gt;=45,$I$51+((($I$45-$I$51)*(C221-17))/(47-17)),IF(C221&lt;17,$I$53+((($I$51-$I$53)*(C221-5))/(17-5))))))))</f>
        <v>0</v>
      </c>
      <c r="L221" s="373" t="e">
        <f t="shared" si="57"/>
        <v>#DIV/0!</v>
      </c>
      <c r="M221" s="373" t="e">
        <f t="shared" ca="1" si="51"/>
        <v>#N/A</v>
      </c>
      <c r="N221" s="373" t="e">
        <f t="shared" ca="1" si="58"/>
        <v>#N/A</v>
      </c>
      <c r="O221" s="373" t="e">
        <f t="shared" ca="1" si="59"/>
        <v>#N/A</v>
      </c>
      <c r="P221" s="373" t="e">
        <f t="shared" ca="1" si="60"/>
        <v>#N/A</v>
      </c>
      <c r="Q221" s="373">
        <f t="shared" si="52"/>
        <v>0</v>
      </c>
      <c r="R221" s="373">
        <f>IF(B221="","",IF('General Info and Test Results'!$C$36="Yes",1+(0.03*(1-((MAX(1.5,'H2 Tests'!$D$11)-1.5)/(MIN(12,'H2 Tests'!$D$12)-1.5)))),1))</f>
        <v>1</v>
      </c>
      <c r="S221" s="409"/>
      <c r="T221" s="409"/>
      <c r="U221" s="409"/>
      <c r="V221" s="409"/>
      <c r="W221" s="409"/>
      <c r="X221" s="686"/>
      <c r="Z221" s="685"/>
      <c r="AB221" s="437"/>
      <c r="AC221" s="433"/>
      <c r="AD221" s="433"/>
      <c r="AE221" s="680"/>
      <c r="AF221" s="680"/>
      <c r="AG221" s="680"/>
      <c r="AH221" s="434"/>
      <c r="AI221" s="680"/>
      <c r="AJ221" s="367"/>
    </row>
    <row r="222" spans="2:36" x14ac:dyDescent="0.45">
      <c r="B222" s="392">
        <f>IF(C222="","",Tables!A13)</f>
        <v>8</v>
      </c>
      <c r="C222" s="393">
        <f>IF(D222="","",IF($C$137="I",Tables!B14,Tables!B15))</f>
        <v>17</v>
      </c>
      <c r="D222" s="393">
        <f>IF($C$137="I", IF(Tables!C14=0,"",Tables!C14),IF(HLOOKUP($C$137,Tables!$A$1:$H$23,ROW()-207)=0,"",HLOOKUP($C$137,Tables!$A$1:$H$23,ROW()-207)))</f>
        <v>3.5999999999999997E-2</v>
      </c>
      <c r="E222" s="373">
        <f>IF(D222="","",((HLOOKUP($C$137,Tables!$A$37:$H$40,4,FALSE)-C222)/(HLOOKUP($C$137,Tables!$A$37:$H$40,4,FALSE)-5))*HLOOKUP($C$137,Tables!$A$37:$H$40,2,FALSE)*IF(Product_Type_Input=INDEX(Product_Types,2),$C$29,IF(Product_Type_Input=INDEX(Product_Types,3),$C$45)))</f>
        <v>0</v>
      </c>
      <c r="F222" s="373" t="e">
        <f t="shared" ca="1" si="53"/>
        <v>#N/A</v>
      </c>
      <c r="G222" s="373" t="b">
        <f>IF(D222="","",
IF('General Info and Test Results'!$C$49="No",IF(OR(C222&gt;=45,C222&lt;=17),$C$51+((($C$45-$C$51)*(C222-17))/(47-17)),$C$51+((($C$48-$C$51)*(C222-17))/(35-17))),
IF('General Info and Test Results'!$C$49="Yes",IF(AND(C222&gt;=17,C222&lt;45),$C$51+((($C$48-$C$51)*(C222-17))/(35-17)),IF(C222&gt;=45,$C$51+((($C$45-$C$51)*(C222-17))/(47-17)),IF(C222&lt;17,$C$53+((($C$51-$C$53)*(C222-5))/(17-5))))))))</f>
        <v>0</v>
      </c>
      <c r="H222" s="373" t="e">
        <f t="shared" ca="1" si="54"/>
        <v>#N/A</v>
      </c>
      <c r="I222" s="373" t="e">
        <f t="shared" ca="1" si="55"/>
        <v>#N/A</v>
      </c>
      <c r="J222" s="373" t="e">
        <f t="shared" ca="1" si="56"/>
        <v>#N/A</v>
      </c>
      <c r="K222" s="373" t="b">
        <f>IF(D222="","",
IF('General Info and Test Results'!$C$49="No",IF(OR(C222&gt;=45,C222&lt;=17),$I$51+((($I$45-$I$51)*(C222-17))/(47-17)),$I$51+((($I$48-$I$51)*(C222-17))/(35-17))),
IF('General Info and Test Results'!$C$49="Yes",IF(AND(C222&gt;=17,C222&lt;45),$I$51+((($I$48-$I$51)*(C222-17))/(35-17)),IF(C222&gt;=45,$I$51+((($I$45-$I$51)*(C222-17))/(47-17)),IF(C222&lt;17,$I$53+((($I$51-$I$53)*(C222-5))/(17-5))))))))</f>
        <v>0</v>
      </c>
      <c r="L222" s="373" t="e">
        <f t="shared" si="57"/>
        <v>#DIV/0!</v>
      </c>
      <c r="M222" s="373" t="e">
        <f t="shared" ca="1" si="51"/>
        <v>#N/A</v>
      </c>
      <c r="N222" s="373" t="e">
        <f t="shared" ca="1" si="58"/>
        <v>#N/A</v>
      </c>
      <c r="O222" s="373" t="e">
        <f t="shared" ca="1" si="59"/>
        <v>#N/A</v>
      </c>
      <c r="P222" s="373" t="e">
        <f t="shared" ca="1" si="60"/>
        <v>#N/A</v>
      </c>
      <c r="Q222" s="373">
        <f t="shared" si="52"/>
        <v>0</v>
      </c>
      <c r="R222" s="373">
        <f>IF(B222="","",IF('General Info and Test Results'!$C$36="Yes",1+(0.03*(1-((MAX(1.5,'H2 Tests'!$D$11)-1.5)/(MIN(12,'H2 Tests'!$D$12)-1.5)))),1))</f>
        <v>1</v>
      </c>
      <c r="S222" s="409"/>
      <c r="T222" s="409"/>
      <c r="U222" s="409"/>
      <c r="V222" s="409"/>
      <c r="W222" s="409"/>
      <c r="X222" s="686"/>
      <c r="Z222" s="685"/>
      <c r="AB222" s="437"/>
      <c r="AC222" s="433"/>
      <c r="AD222" s="433"/>
      <c r="AE222" s="680"/>
      <c r="AF222" s="680"/>
      <c r="AG222" s="680"/>
      <c r="AH222" s="434"/>
      <c r="AI222" s="680"/>
      <c r="AJ222" s="367"/>
    </row>
    <row r="223" spans="2:36" x14ac:dyDescent="0.45">
      <c r="B223" s="392">
        <f>IF(C223="","",Tables!A14)</f>
        <v>9</v>
      </c>
      <c r="C223" s="393">
        <f>IF(D223="","",IF($C$137="I",Tables!B15,Tables!B16))</f>
        <v>12</v>
      </c>
      <c r="D223" s="393">
        <f>IF($C$137="I", IF(Tables!C15=0,"",Tables!C15),IF(HLOOKUP($C$137,Tables!$A$1:$H$23,ROW()-207)=0,"",HLOOKUP($C$137,Tables!$A$1:$H$23,ROW()-207)))</f>
        <v>2.5999999999999999E-2</v>
      </c>
      <c r="E223" s="373">
        <f>IF(D223="","",((HLOOKUP($C$137,Tables!$A$37:$H$40,4,FALSE)-C223)/(HLOOKUP($C$137,Tables!$A$37:$H$40,4,FALSE)-5))*HLOOKUP($C$137,Tables!$A$37:$H$40,2,FALSE)*IF(Product_Type_Input=INDEX(Product_Types,2),$C$29,IF(Product_Type_Input=INDEX(Product_Types,3),$C$45)))</f>
        <v>0</v>
      </c>
      <c r="F223" s="373" t="e">
        <f t="shared" ca="1" si="53"/>
        <v>#N/A</v>
      </c>
      <c r="G223" s="373" t="b">
        <f>IF(D223="","",
IF('General Info and Test Results'!$C$49="No",IF(OR(C223&gt;=45,C223&lt;=17),$C$51+((($C$45-$C$51)*(C223-17))/(47-17)),$C$51+((($C$48-$C$51)*(C223-17))/(35-17))),
IF('General Info and Test Results'!$C$49="Yes",IF(AND(C223&gt;=17,C223&lt;45),$C$51+((($C$48-$C$51)*(C223-17))/(35-17)),IF(C223&gt;=45,$C$51+((($C$45-$C$51)*(C223-17))/(47-17)),IF(C223&lt;17,$C$53+((($C$51-$C$53)*(C223-5))/(17-5))))))))</f>
        <v>0</v>
      </c>
      <c r="H223" s="373" t="e">
        <f t="shared" ca="1" si="54"/>
        <v>#N/A</v>
      </c>
      <c r="I223" s="373" t="e">
        <f t="shared" ca="1" si="55"/>
        <v>#N/A</v>
      </c>
      <c r="J223" s="373" t="e">
        <f t="shared" ca="1" si="56"/>
        <v>#N/A</v>
      </c>
      <c r="K223" s="373" t="b">
        <f>IF(D223="","",
IF('General Info and Test Results'!$C$49="No",IF(OR(C223&gt;=45,C223&lt;=17),$I$51+((($I$45-$I$51)*(C223-17))/(47-17)),$I$51+((($I$48-$I$51)*(C223-17))/(35-17))),
IF('General Info and Test Results'!$C$49="Yes",IF(AND(C223&gt;=17,C223&lt;45),$I$51+((($I$48-$I$51)*(C223-17))/(35-17)),IF(C223&gt;=45,$I$51+((($I$45-$I$51)*(C223-17))/(47-17)),IF(C223&lt;17,$I$53+((($I$51-$I$53)*(C223-5))/(17-5))))))))</f>
        <v>0</v>
      </c>
      <c r="L223" s="373" t="e">
        <f t="shared" si="57"/>
        <v>#DIV/0!</v>
      </c>
      <c r="M223" s="373" t="e">
        <f t="shared" ca="1" si="51"/>
        <v>#N/A</v>
      </c>
      <c r="N223" s="373" t="e">
        <f t="shared" ca="1" si="58"/>
        <v>#N/A</v>
      </c>
      <c r="O223" s="373" t="e">
        <f t="shared" ca="1" si="59"/>
        <v>#N/A</v>
      </c>
      <c r="P223" s="373" t="e">
        <f t="shared" ca="1" si="60"/>
        <v>#N/A</v>
      </c>
      <c r="Q223" s="373">
        <f t="shared" si="52"/>
        <v>0</v>
      </c>
      <c r="R223" s="373">
        <f>IF(B223="","",IF('General Info and Test Results'!$C$36="Yes",1+(0.03*(1-((MAX(1.5,'H2 Tests'!$D$11)-1.5)/(MIN(12,'H2 Tests'!$D$12)-1.5)))),1))</f>
        <v>1</v>
      </c>
      <c r="S223" s="409"/>
      <c r="T223" s="409"/>
      <c r="U223" s="409"/>
      <c r="V223" s="409"/>
      <c r="W223" s="409"/>
      <c r="X223" s="686"/>
      <c r="Z223" s="685"/>
      <c r="AB223" s="437"/>
      <c r="AC223" s="433"/>
      <c r="AD223" s="433"/>
      <c r="AE223" s="680"/>
      <c r="AF223" s="680"/>
      <c r="AG223" s="680"/>
      <c r="AH223" s="434"/>
      <c r="AI223" s="680"/>
      <c r="AJ223" s="367"/>
    </row>
    <row r="224" spans="2:36" x14ac:dyDescent="0.45">
      <c r="B224" s="392">
        <f>IF(C224="","",Tables!A15)</f>
        <v>10</v>
      </c>
      <c r="C224" s="393">
        <f>IF(D224="","",IF($C$137="I",Tables!B16,Tables!B17))</f>
        <v>7</v>
      </c>
      <c r="D224" s="393">
        <f>IF($C$137="I", IF(Tables!C16=0,"",Tables!C16),IF(HLOOKUP($C$137,Tables!$A$1:$H$23,ROW()-207)=0,"",HLOOKUP($C$137,Tables!$A$1:$H$23,ROW()-207)))</f>
        <v>1.2999999999999999E-2</v>
      </c>
      <c r="E224" s="373">
        <f>IF(D224="","",((HLOOKUP($C$137,Tables!$A$37:$H$40,4,FALSE)-C224)/(HLOOKUP($C$137,Tables!$A$37:$H$40,4,FALSE)-5))*HLOOKUP($C$137,Tables!$A$37:$H$40,2,FALSE)*IF(Product_Type_Input=INDEX(Product_Types,2),$C$29,IF(Product_Type_Input=INDEX(Product_Types,3),$C$45)))</f>
        <v>0</v>
      </c>
      <c r="F224" s="373" t="e">
        <f t="shared" ca="1" si="53"/>
        <v>#N/A</v>
      </c>
      <c r="G224" s="373" t="b">
        <f>IF(D224="","",
IF('General Info and Test Results'!$C$49="No",IF(OR(C224&gt;=45,C224&lt;=17),$C$51+((($C$45-$C$51)*(C224-17))/(47-17)),$C$51+((($C$48-$C$51)*(C224-17))/(35-17))),
IF('General Info and Test Results'!$C$49="Yes",IF(AND(C224&gt;=17,C224&lt;45),$C$51+((($C$48-$C$51)*(C224-17))/(35-17)),IF(C224&gt;=45,$C$51+((($C$45-$C$51)*(C224-17))/(47-17)),IF(C224&lt;17,$C$53+((($C$51-$C$53)*(C224-5))/(17-5))))))))</f>
        <v>0</v>
      </c>
      <c r="H224" s="373" t="e">
        <f t="shared" ca="1" si="54"/>
        <v>#N/A</v>
      </c>
      <c r="I224" s="373" t="e">
        <f t="shared" ca="1" si="55"/>
        <v>#N/A</v>
      </c>
      <c r="J224" s="373" t="e">
        <f t="shared" ca="1" si="56"/>
        <v>#N/A</v>
      </c>
      <c r="K224" s="373" t="b">
        <f>IF(D224="","",
IF('General Info and Test Results'!$C$49="No",IF(OR(C224&gt;=45,C224&lt;=17),$I$51+((($I$45-$I$51)*(C224-17))/(47-17)),$I$51+((($I$48-$I$51)*(C224-17))/(35-17))),
IF('General Info and Test Results'!$C$49="Yes",IF(AND(C224&gt;=17,C224&lt;45),$I$51+((($I$48-$I$51)*(C224-17))/(35-17)),IF(C224&gt;=45,$I$51+((($I$45-$I$51)*(C224-17))/(47-17)),IF(C224&lt;17,$I$53+((($I$51-$I$53)*(C224-5))/(17-5))))))))</f>
        <v>0</v>
      </c>
      <c r="L224" s="373" t="e">
        <f t="shared" si="57"/>
        <v>#DIV/0!</v>
      </c>
      <c r="M224" s="373" t="e">
        <f t="shared" ca="1" si="51"/>
        <v>#N/A</v>
      </c>
      <c r="N224" s="373" t="e">
        <f t="shared" ca="1" si="58"/>
        <v>#N/A</v>
      </c>
      <c r="O224" s="373" t="e">
        <f t="shared" ca="1" si="59"/>
        <v>#N/A</v>
      </c>
      <c r="P224" s="373" t="e">
        <f t="shared" ca="1" si="60"/>
        <v>#N/A</v>
      </c>
      <c r="Q224" s="373">
        <f t="shared" si="52"/>
        <v>0</v>
      </c>
      <c r="R224" s="373">
        <f>IF(B224="","",IF('General Info and Test Results'!$C$36="Yes",1+(0.03*(1-((MAX(1.5,'H2 Tests'!$D$11)-1.5)/(MIN(12,'H2 Tests'!$D$12)-1.5)))),1))</f>
        <v>1</v>
      </c>
      <c r="S224" s="409"/>
      <c r="T224" s="409"/>
      <c r="U224" s="409"/>
      <c r="V224" s="409"/>
      <c r="W224" s="409"/>
      <c r="X224" s="686"/>
      <c r="Z224" s="685"/>
      <c r="AB224" s="437"/>
      <c r="AC224" s="433"/>
      <c r="AD224" s="433"/>
      <c r="AE224" s="680"/>
      <c r="AF224" s="680"/>
      <c r="AG224" s="680"/>
      <c r="AH224" s="434"/>
      <c r="AI224" s="680"/>
      <c r="AJ224" s="367"/>
    </row>
    <row r="225" spans="2:36" x14ac:dyDescent="0.45">
      <c r="B225" s="392">
        <f>IF(C225="","",Tables!A16)</f>
        <v>11</v>
      </c>
      <c r="C225" s="393">
        <f>IF(D225="","",IF($C$137="I",Tables!B17,Tables!B18))</f>
        <v>2</v>
      </c>
      <c r="D225" s="393">
        <f>IF($C$137="I", IF(Tables!C17=0,"",Tables!C17),IF(HLOOKUP($C$137,Tables!$A$1:$H$23,ROW()-207)=0,"",HLOOKUP($C$137,Tables!$A$1:$H$23,ROW()-207)))</f>
        <v>6.0000000000000001E-3</v>
      </c>
      <c r="E225" s="373">
        <f>IF(D225="","",((HLOOKUP($C$137,Tables!$A$37:$H$40,4,FALSE)-C225)/(HLOOKUP($C$137,Tables!$A$37:$H$40,4,FALSE)-5))*HLOOKUP($C$137,Tables!$A$37:$H$40,2,FALSE)*IF(Product_Type_Input=INDEX(Product_Types,2),$C$29,IF(Product_Type_Input=INDEX(Product_Types,3),$C$45)))</f>
        <v>0</v>
      </c>
      <c r="F225" s="373" t="e">
        <f t="shared" ca="1" si="53"/>
        <v>#N/A</v>
      </c>
      <c r="G225" s="373" t="b">
        <f>IF(D225="","",
IF('General Info and Test Results'!$C$49="No",IF(OR(C225&gt;=45,C225&lt;=17),$C$51+((($C$45-$C$51)*(C225-17))/(47-17)),$C$51+((($C$48-$C$51)*(C225-17))/(35-17))),
IF('General Info and Test Results'!$C$49="Yes",IF(AND(C225&gt;=17,C225&lt;45),$C$51+((($C$48-$C$51)*(C225-17))/(35-17)),IF(C225&gt;=45,$C$51+((($C$45-$C$51)*(C225-17))/(47-17)),IF(C225&lt;17,$C$53+((($C$51-$C$53)*(C225-5))/(17-5))))))))</f>
        <v>0</v>
      </c>
      <c r="H225" s="373" t="e">
        <f t="shared" ca="1" si="54"/>
        <v>#N/A</v>
      </c>
      <c r="I225" s="373" t="e">
        <f t="shared" ca="1" si="55"/>
        <v>#N/A</v>
      </c>
      <c r="J225" s="373" t="e">
        <f t="shared" ca="1" si="56"/>
        <v>#N/A</v>
      </c>
      <c r="K225" s="373" t="b">
        <f>IF(D225="","",
IF('General Info and Test Results'!$C$49="No",IF(OR(C225&gt;=45,C225&lt;=17),$I$51+((($I$45-$I$51)*(C225-17))/(47-17)),$I$51+((($I$48-$I$51)*(C225-17))/(35-17))),
IF('General Info and Test Results'!$C$49="Yes",IF(AND(C225&gt;=17,C225&lt;45),$I$51+((($I$48-$I$51)*(C225-17))/(35-17)),IF(C225&gt;=45,$I$51+((($I$45-$I$51)*(C225-17))/(47-17)),IF(C225&lt;17,$I$53+((($I$51-$I$53)*(C225-5))/(17-5))))))))</f>
        <v>0</v>
      </c>
      <c r="L225" s="373" t="e">
        <f t="shared" si="57"/>
        <v>#DIV/0!</v>
      </c>
      <c r="M225" s="373" t="e">
        <f t="shared" ca="1" si="51"/>
        <v>#N/A</v>
      </c>
      <c r="N225" s="373" t="e">
        <f t="shared" ca="1" si="58"/>
        <v>#N/A</v>
      </c>
      <c r="O225" s="373" t="e">
        <f t="shared" ca="1" si="59"/>
        <v>#N/A</v>
      </c>
      <c r="P225" s="373" t="e">
        <f t="shared" ca="1" si="60"/>
        <v>#N/A</v>
      </c>
      <c r="Q225" s="373">
        <f t="shared" si="52"/>
        <v>0</v>
      </c>
      <c r="R225" s="373">
        <f>IF(B225="","",IF('General Info and Test Results'!$C$36="Yes",1+(0.03*(1-((MAX(1.5,'H2 Tests'!$D$11)-1.5)/(MIN(12,'H2 Tests'!$D$12)-1.5)))),1))</f>
        <v>1</v>
      </c>
      <c r="S225" s="409"/>
      <c r="T225" s="409"/>
      <c r="U225" s="409"/>
      <c r="V225" s="409"/>
      <c r="W225" s="409"/>
      <c r="X225" s="686"/>
      <c r="Z225" s="685"/>
      <c r="AB225" s="437"/>
      <c r="AC225" s="433"/>
      <c r="AD225" s="433"/>
      <c r="AE225" s="680"/>
      <c r="AF225" s="680"/>
      <c r="AG225" s="680"/>
      <c r="AH225" s="434"/>
      <c r="AI225" s="680"/>
      <c r="AJ225" s="367"/>
    </row>
    <row r="226" spans="2:36" x14ac:dyDescent="0.45">
      <c r="B226" s="392">
        <f>IF(C226="","",Tables!A17)</f>
        <v>12</v>
      </c>
      <c r="C226" s="393">
        <f>IF(D226="","",IF($C$137="I",Tables!B18,Tables!B19))</f>
        <v>-3</v>
      </c>
      <c r="D226" s="393">
        <f>IF($C$137="I", IF(Tables!C18=0,"",Tables!C18),IF(HLOOKUP($C$137,Tables!$A$1:$H$23,ROW()-207)=0,"",HLOOKUP($C$137,Tables!$A$1:$H$23,ROW()-207)))</f>
        <v>2E-3</v>
      </c>
      <c r="E226" s="373">
        <f>IF(D226="","",((HLOOKUP($C$137,Tables!$A$37:$H$40,4,FALSE)-C226)/(HLOOKUP($C$137,Tables!$A$37:$H$40,4,FALSE)-5))*HLOOKUP($C$137,Tables!$A$37:$H$40,2,FALSE)*IF(Product_Type_Input=INDEX(Product_Types,2),$C$29,IF(Product_Type_Input=INDEX(Product_Types,3),$C$45)))</f>
        <v>0</v>
      </c>
      <c r="F226" s="373" t="e">
        <f t="shared" ca="1" si="53"/>
        <v>#N/A</v>
      </c>
      <c r="G226" s="373" t="b">
        <f>IF(D226="","",
IF('General Info and Test Results'!$C$49="No",IF(OR(C226&gt;=45,C226&lt;=17),$C$51+((($C$45-$C$51)*(C226-17))/(47-17)),$C$51+((($C$48-$C$51)*(C226-17))/(35-17))),
IF('General Info and Test Results'!$C$49="Yes",IF(AND(C226&gt;=17,C226&lt;45),$C$51+((($C$48-$C$51)*(C226-17))/(35-17)),IF(C226&gt;=45,$C$51+((($C$45-$C$51)*(C226-17))/(47-17)),IF(C226&lt;17,$C$53+((($C$51-$C$53)*(C226-5))/(17-5))))))))</f>
        <v>0</v>
      </c>
      <c r="H226" s="373" t="e">
        <f t="shared" ca="1" si="54"/>
        <v>#N/A</v>
      </c>
      <c r="I226" s="373" t="e">
        <f t="shared" ca="1" si="55"/>
        <v>#N/A</v>
      </c>
      <c r="J226" s="373" t="e">
        <f t="shared" ca="1" si="56"/>
        <v>#N/A</v>
      </c>
      <c r="K226" s="373" t="b">
        <f>IF(D226="","",
IF('General Info and Test Results'!$C$49="No",IF(OR(C226&gt;=45,C226&lt;=17),$I$51+((($I$45-$I$51)*(C226-17))/(47-17)),$I$51+((($I$48-$I$51)*(C226-17))/(35-17))),
IF('General Info and Test Results'!$C$49="Yes",IF(AND(C226&gt;=17,C226&lt;45),$I$51+((($I$48-$I$51)*(C226-17))/(35-17)),IF(C226&gt;=45,$I$51+((($I$45-$I$51)*(C226-17))/(47-17)),IF(C226&lt;17,$I$53+((($I$51-$I$53)*(C226-5))/(17-5))))))))</f>
        <v>0</v>
      </c>
      <c r="L226" s="373" t="e">
        <f t="shared" si="57"/>
        <v>#DIV/0!</v>
      </c>
      <c r="M226" s="373" t="e">
        <f t="shared" ca="1" si="51"/>
        <v>#N/A</v>
      </c>
      <c r="N226" s="373" t="e">
        <f t="shared" ca="1" si="58"/>
        <v>#N/A</v>
      </c>
      <c r="O226" s="373" t="e">
        <f t="shared" ca="1" si="59"/>
        <v>#N/A</v>
      </c>
      <c r="P226" s="373" t="e">
        <f t="shared" ca="1" si="60"/>
        <v>#N/A</v>
      </c>
      <c r="Q226" s="373">
        <f t="shared" si="52"/>
        <v>0</v>
      </c>
      <c r="R226" s="373">
        <f>IF(B226="","",IF('General Info and Test Results'!$C$36="Yes",1+(0.03*(1-((MAX(1.5,'H2 Tests'!$D$11)-1.5)/(MIN(12,'H2 Tests'!$D$12)-1.5)))),1))</f>
        <v>1</v>
      </c>
      <c r="S226" s="409"/>
      <c r="T226" s="409"/>
      <c r="U226" s="409"/>
      <c r="V226" s="409"/>
      <c r="W226" s="409"/>
      <c r="X226" s="686"/>
      <c r="Z226" s="685"/>
      <c r="AB226" s="437"/>
      <c r="AC226" s="433"/>
      <c r="AD226" s="433"/>
      <c r="AE226" s="680"/>
      <c r="AF226" s="680"/>
      <c r="AG226" s="680"/>
      <c r="AH226" s="434"/>
      <c r="AI226" s="680"/>
      <c r="AJ226" s="367"/>
    </row>
    <row r="227" spans="2:36" x14ac:dyDescent="0.45">
      <c r="B227" s="392">
        <f>IF(C227="","",Tables!A18)</f>
        <v>13</v>
      </c>
      <c r="C227" s="393">
        <f>IF(D227="","",IF($C$137="I",Tables!B19,Tables!B20))</f>
        <v>-8</v>
      </c>
      <c r="D227" s="393">
        <f>IF($C$137="I", IF(Tables!C19=0,"",Tables!C19),IF(HLOOKUP($C$137,Tables!$A$1:$H$23,ROW()-207)=0,"",HLOOKUP($C$137,Tables!$A$1:$H$23,ROW()-207)))</f>
        <v>1E-3</v>
      </c>
      <c r="E227" s="373">
        <f>IF(D227="","",((HLOOKUP($C$137,Tables!$A$37:$H$40,4,FALSE)-C227)/(HLOOKUP($C$137,Tables!$A$37:$H$40,4,FALSE)-5))*HLOOKUP($C$137,Tables!$A$37:$H$40,2,FALSE)*IF(Product_Type_Input=INDEX(Product_Types,2),$C$29,IF(Product_Type_Input=INDEX(Product_Types,3),$C$45)))</f>
        <v>0</v>
      </c>
      <c r="F227" s="373" t="e">
        <f t="shared" ca="1" si="53"/>
        <v>#N/A</v>
      </c>
      <c r="G227" s="373" t="b">
        <f>IF(D227="","",
IF('General Info and Test Results'!$C$49="No",IF(OR(C227&gt;=45,C227&lt;=17),$C$51+((($C$45-$C$51)*(C227-17))/(47-17)),$C$51+((($C$48-$C$51)*(C227-17))/(35-17))),
IF('General Info and Test Results'!$C$49="Yes",IF(AND(C227&gt;=17,C227&lt;45),$C$51+((($C$48-$C$51)*(C227-17))/(35-17)),IF(C227&gt;=45,$C$51+((($C$45-$C$51)*(C227-17))/(47-17)),IF(C227&lt;17,$C$53+((($C$51-$C$53)*(C227-5))/(17-5))))))))</f>
        <v>0</v>
      </c>
      <c r="H227" s="373" t="e">
        <f t="shared" ca="1" si="54"/>
        <v>#N/A</v>
      </c>
      <c r="I227" s="373" t="e">
        <f t="shared" ca="1" si="55"/>
        <v>#N/A</v>
      </c>
      <c r="J227" s="373" t="e">
        <f t="shared" ca="1" si="56"/>
        <v>#N/A</v>
      </c>
      <c r="K227" s="373" t="b">
        <f>IF(D227="","",
IF('General Info and Test Results'!$C$49="No",IF(OR(C227&gt;=45,C227&lt;=17),$I$51+((($I$45-$I$51)*(C227-17))/(47-17)),$I$51+((($I$48-$I$51)*(C227-17))/(35-17))),
IF('General Info and Test Results'!$C$49="Yes",IF(AND(C227&gt;=17,C227&lt;45),$I$51+((($I$48-$I$51)*(C227-17))/(35-17)),IF(C227&gt;=45,$I$51+((($I$45-$I$51)*(C227-17))/(47-17)),IF(C227&lt;17,$I$53+((($I$51-$I$53)*(C227-5))/(17-5))))))))</f>
        <v>0</v>
      </c>
      <c r="L227" s="373" t="e">
        <f t="shared" si="57"/>
        <v>#DIV/0!</v>
      </c>
      <c r="M227" s="373" t="e">
        <f t="shared" ca="1" si="51"/>
        <v>#N/A</v>
      </c>
      <c r="N227" s="373" t="e">
        <f t="shared" ca="1" si="58"/>
        <v>#N/A</v>
      </c>
      <c r="O227" s="373" t="e">
        <f t="shared" ca="1" si="59"/>
        <v>#N/A</v>
      </c>
      <c r="P227" s="373" t="e">
        <f t="shared" ca="1" si="60"/>
        <v>#N/A</v>
      </c>
      <c r="Q227" s="373">
        <f t="shared" si="52"/>
        <v>0</v>
      </c>
      <c r="R227" s="373">
        <f>IF(B227="","",IF('General Info and Test Results'!$C$36="Yes",1+(0.03*(1-((MAX(1.5,'H2 Tests'!$D$11)-1.5)/(MIN(12,'H2 Tests'!$D$12)-1.5)))),1))</f>
        <v>1</v>
      </c>
      <c r="S227" s="409"/>
      <c r="T227" s="409"/>
      <c r="U227" s="409"/>
      <c r="V227" s="409"/>
      <c r="W227" s="409"/>
      <c r="X227" s="686"/>
      <c r="Z227" s="685"/>
      <c r="AB227" s="437"/>
      <c r="AC227" s="433"/>
      <c r="AD227" s="433"/>
      <c r="AE227" s="680"/>
      <c r="AF227" s="680"/>
      <c r="AG227" s="680"/>
      <c r="AH227" s="434"/>
      <c r="AI227" s="680"/>
      <c r="AJ227" s="367"/>
    </row>
    <row r="228" spans="2:36" x14ac:dyDescent="0.45">
      <c r="B228" s="392" t="str">
        <f>IF(C228="","",Tables!A19)</f>
        <v/>
      </c>
      <c r="C228" s="393" t="str">
        <f>IF(D228="","",IF($C$137="I",Tables!B20,Tables!B21))</f>
        <v/>
      </c>
      <c r="D228" s="393" t="str">
        <f>IF($C$137="I", IF(Tables!C20=0,"",Tables!C20),IF(HLOOKUP($C$137,Tables!$A$1:$H$23,ROW()-207)=0,"",HLOOKUP($C$137,Tables!$A$1:$H$23,ROW()-207)))</f>
        <v/>
      </c>
      <c r="E228" s="373" t="str">
        <f>IF(D228="","",((HLOOKUP($C$137,Tables!$A$37:$H$40,4,FALSE)-C228)/(HLOOKUP($C$137,Tables!$A$37:$H$40,4,FALSE)-5))*HLOOKUP($C$137,Tables!$A$37:$H$40,2,FALSE)*IF(Product_Type_Input=INDEX(Product_Types,2),$C$29,IF(Product_Type_Input=INDEX(Product_Types,3),$C$45)))</f>
        <v/>
      </c>
      <c r="F228" s="373" t="str">
        <f t="shared" si="53"/>
        <v/>
      </c>
      <c r="G228" s="373" t="str">
        <f>IF(D228="","",
IF('General Info and Test Results'!$C$49="No",IF(OR(C228&gt;=45,C228&lt;=17),$C$51+((($C$45-$C$51)*(C228-17))/(47-17)),$C$51+((($C$48-$C$51)*(C228-17))/(35-17))),
IF('General Info and Test Results'!$C$49="Yes",IF(AND(C228&gt;=17,C228&lt;45),$C$51+((($C$48-$C$51)*(C228-17))/(35-17)),IF(C228&gt;=45,$C$51+((($C$45-$C$51)*(C228-17))/(47-17)),IF(C228&lt;17,$C$53+((($C$51-$C$53)*(C228-5))/(17-5))))))))</f>
        <v/>
      </c>
      <c r="H228" s="373" t="str">
        <f t="shared" si="54"/>
        <v/>
      </c>
      <c r="I228" s="373" t="str">
        <f t="shared" si="55"/>
        <v/>
      </c>
      <c r="J228" s="373" t="str">
        <f t="shared" si="56"/>
        <v/>
      </c>
      <c r="K228" s="373" t="str">
        <f>IF(D228="","",
IF('General Info and Test Results'!$C$49="No",IF(OR(C228&gt;=45,C228&lt;=17),$I$51+((($I$45-$I$51)*(C228-17))/(47-17)),$I$51+((($I$48-$I$51)*(C228-17))/(35-17))),
IF('General Info and Test Results'!$C$49="Yes",IF(AND(C228&gt;=17,C228&lt;45),$I$51+((($I$48-$I$51)*(C228-17))/(35-17)),IF(C228&gt;=45,$I$51+((($I$45-$I$51)*(C228-17))/(47-17)),IF(C228&lt;17,$I$53+((($I$51-$I$53)*(C228-5))/(17-5))))))))</f>
        <v/>
      </c>
      <c r="L228" s="373" t="str">
        <f t="shared" si="57"/>
        <v/>
      </c>
      <c r="M228" s="373" t="str">
        <f t="shared" si="51"/>
        <v/>
      </c>
      <c r="N228" s="373" t="str">
        <f t="shared" si="58"/>
        <v/>
      </c>
      <c r="O228" s="373" t="str">
        <f t="shared" si="59"/>
        <v/>
      </c>
      <c r="P228" s="373" t="str">
        <f t="shared" si="60"/>
        <v/>
      </c>
      <c r="Q228" s="373" t="str">
        <f t="shared" si="52"/>
        <v/>
      </c>
      <c r="R228" s="373" t="str">
        <f>IF(B228="","",IF('General Info and Test Results'!$C$36="Yes",1+(0.03*(1-((MAX(1.5,'H2 Tests'!$D$11)-1.5)/(MIN(12,'H2 Tests'!$D$12)-1.5)))),1))</f>
        <v/>
      </c>
      <c r="S228" s="409"/>
      <c r="T228" s="409"/>
      <c r="U228" s="409"/>
      <c r="V228" s="409"/>
      <c r="W228" s="409"/>
      <c r="X228" s="686"/>
      <c r="Z228" s="685"/>
      <c r="AB228" s="437"/>
      <c r="AC228" s="433"/>
      <c r="AD228" s="433"/>
      <c r="AE228" s="680"/>
      <c r="AF228" s="680"/>
      <c r="AG228" s="680"/>
      <c r="AH228" s="434"/>
      <c r="AI228" s="686"/>
      <c r="AJ228" s="367"/>
    </row>
    <row r="229" spans="2:36" x14ac:dyDescent="0.45">
      <c r="B229" s="392" t="str">
        <f>IF(C229="","",Tables!A20)</f>
        <v/>
      </c>
      <c r="C229" s="393" t="str">
        <f>IF(D229="","",IF($C$137="I",Tables!B21,Tables!B22))</f>
        <v/>
      </c>
      <c r="D229" s="393" t="str">
        <f>IF($C$137="I", IF(Tables!C21=0,"",Tables!C21),IF(HLOOKUP($C$137,Tables!$A$1:$H$23,ROW()-207)=0,"",HLOOKUP($C$137,Tables!$A$1:$H$23,ROW()-207)))</f>
        <v/>
      </c>
      <c r="E229" s="373" t="str">
        <f>IF(D229="","",((HLOOKUP($C$137,Tables!$A$37:$H$40,4,FALSE)-C229)/(HLOOKUP($C$137,Tables!$A$37:$H$40,4,FALSE)-5))*HLOOKUP($C$137,Tables!$A$37:$H$40,2,FALSE)*IF(Product_Type_Input=INDEX(Product_Types,2),$C$29,IF(Product_Type_Input=INDEX(Product_Types,3),$C$45)))</f>
        <v/>
      </c>
      <c r="F229" s="373" t="str">
        <f t="shared" si="53"/>
        <v/>
      </c>
      <c r="G229" s="373" t="str">
        <f>IF(D229="","",
IF('General Info and Test Results'!$C$49="No",IF(OR(C229&gt;=45,C229&lt;=17),$C$51+((($C$45-$C$51)*(C229-17))/(47-17)),$C$51+((($C$48-$C$51)*(C229-17))/(35-17))),
IF('General Info and Test Results'!$C$49="Yes",IF(AND(C229&gt;=17,C229&lt;45),$C$51+((($C$48-$C$51)*(C229-17))/(35-17)),IF(C229&gt;=45,$C$51+((($C$45-$C$51)*(C229-17))/(47-17)),IF(C229&lt;17,$C$53+((($C$51-$C$53)*(C229-5))/(17-5))))))))</f>
        <v/>
      </c>
      <c r="H229" s="373" t="str">
        <f t="shared" si="54"/>
        <v/>
      </c>
      <c r="I229" s="373" t="str">
        <f t="shared" si="55"/>
        <v/>
      </c>
      <c r="J229" s="373" t="str">
        <f t="shared" si="56"/>
        <v/>
      </c>
      <c r="K229" s="373" t="str">
        <f>IF(D229="","",
IF('General Info and Test Results'!$C$49="No",IF(OR(C229&gt;=45,C229&lt;=17),$I$51+((($I$45-$I$51)*(C229-17))/(47-17)),$I$51+((($I$48-$I$51)*(C229-17))/(35-17))),
IF('General Info and Test Results'!$C$49="Yes",IF(AND(C229&gt;=17,C229&lt;45),$I$51+((($I$48-$I$51)*(C229-17))/(35-17)),IF(C229&gt;=45,$I$51+((($I$45-$I$51)*(C229-17))/(47-17)),IF(C229&lt;17,$I$53+((($I$51-$I$53)*(C229-5))/(17-5))))))))</f>
        <v/>
      </c>
      <c r="L229" s="373" t="str">
        <f t="shared" si="57"/>
        <v/>
      </c>
      <c r="M229" s="373" t="str">
        <f t="shared" si="51"/>
        <v/>
      </c>
      <c r="N229" s="373" t="str">
        <f t="shared" si="58"/>
        <v/>
      </c>
      <c r="O229" s="373" t="str">
        <f t="shared" si="59"/>
        <v/>
      </c>
      <c r="P229" s="373" t="str">
        <f t="shared" si="60"/>
        <v/>
      </c>
      <c r="Q229" s="373" t="str">
        <f t="shared" si="52"/>
        <v/>
      </c>
      <c r="R229" s="373" t="str">
        <f>IF(B229="","",IF('General Info and Test Results'!$C$36="Yes",1+(0.03*(1-((MAX(1.5,'H2 Tests'!$D$11)-1.5)/(MIN(12,'H2 Tests'!$D$12)-1.5)))),1))</f>
        <v/>
      </c>
      <c r="S229" s="409"/>
      <c r="T229" s="409"/>
      <c r="U229" s="409"/>
      <c r="V229" s="409"/>
      <c r="W229" s="409"/>
      <c r="X229" s="686"/>
      <c r="Z229" s="685"/>
      <c r="AB229" s="444"/>
      <c r="AC229" s="433"/>
      <c r="AD229" s="433"/>
      <c r="AE229" s="433"/>
      <c r="AF229" s="433"/>
      <c r="AG229" s="433"/>
      <c r="AH229" s="434"/>
      <c r="AI229" s="686"/>
      <c r="AJ229" s="367"/>
    </row>
    <row r="230" spans="2:36" x14ac:dyDescent="0.45">
      <c r="B230" s="392" t="str">
        <f>IF(C230="","",Tables!A21)</f>
        <v/>
      </c>
      <c r="C230" s="393" t="str">
        <f>IF(D230="","",IF($C$137="I",Tables!B22,Tables!B23))</f>
        <v/>
      </c>
      <c r="D230" s="393" t="str">
        <f>IF($C$137="I", IF(Tables!C22=0,"",Tables!C22),IF(HLOOKUP($C$137,Tables!$A$1:$H$23,ROW()-207)=0,"",HLOOKUP($C$137,Tables!$A$1:$H$23,ROW()-207)))</f>
        <v/>
      </c>
      <c r="E230" s="373" t="str">
        <f>IF(D230="","",((HLOOKUP($C$137,Tables!$A$37:$H$40,4,FALSE)-C230)/(HLOOKUP($C$137,Tables!$A$37:$H$40,4,FALSE)-5))*HLOOKUP($C$137,Tables!$A$37:$H$40,2,FALSE)*IF(Product_Type_Input=INDEX(Product_Types,2),$C$29,IF(Product_Type_Input=INDEX(Product_Types,3),$C$45)))</f>
        <v/>
      </c>
      <c r="F230" s="373" t="str">
        <f t="shared" si="53"/>
        <v/>
      </c>
      <c r="G230" s="373" t="str">
        <f>IF(D230="","",
IF('General Info and Test Results'!$C$49="No",IF(OR(C230&gt;=45,C230&lt;=17),$C$51+((($C$45-$C$51)*(C230-17))/(47-17)),$C$51+((($C$48-$C$51)*(C230-17))/(35-17))),
IF('General Info and Test Results'!$C$49="Yes",IF(AND(C230&gt;=17,C230&lt;45),$C$51+((($C$48-$C$51)*(C230-17))/(35-17)),IF(C230&gt;=45,$C$51+((($C$45-$C$51)*(C230-17))/(47-17)),IF(C230&lt;17,$C$53+((($C$51-$C$53)*(C230-5))/(17-5))))))))</f>
        <v/>
      </c>
      <c r="H230" s="373" t="str">
        <f t="shared" si="54"/>
        <v/>
      </c>
      <c r="I230" s="373" t="str">
        <f t="shared" si="55"/>
        <v/>
      </c>
      <c r="J230" s="373" t="str">
        <f t="shared" si="56"/>
        <v/>
      </c>
      <c r="K230" s="373" t="str">
        <f>IF(D230="","",
IF('General Info and Test Results'!$C$49="No",IF(OR(C230&gt;=45,C230&lt;=17),$I$51+((($I$45-$I$51)*(C230-17))/(47-17)),$I$51+((($I$48-$I$51)*(C230-17))/(35-17))),
IF('General Info and Test Results'!$C$49="Yes",IF(AND(C230&gt;=17,C230&lt;45),$I$51+((($I$48-$I$51)*(C230-17))/(35-17)),IF(C230&gt;=45,$I$51+((($I$45-$I$51)*(C230-17))/(47-17)),IF(C230&lt;17,$I$53+((($I$51-$I$53)*(C230-5))/(17-5))))))))</f>
        <v/>
      </c>
      <c r="L230" s="373" t="str">
        <f t="shared" si="57"/>
        <v/>
      </c>
      <c r="M230" s="373" t="str">
        <f t="shared" si="51"/>
        <v/>
      </c>
      <c r="N230" s="373" t="str">
        <f t="shared" si="58"/>
        <v/>
      </c>
      <c r="O230" s="373" t="str">
        <f t="shared" si="59"/>
        <v/>
      </c>
      <c r="P230" s="373" t="str">
        <f t="shared" si="60"/>
        <v/>
      </c>
      <c r="Q230" s="373" t="str">
        <f t="shared" si="52"/>
        <v/>
      </c>
      <c r="R230" s="373" t="str">
        <f>IF(B230="","",IF('General Info and Test Results'!$C$36="Yes",1+(0.03*(1-((MAX(1.5,'H2 Tests'!$D$11)-1.5)/(MIN(12,'H2 Tests'!$D$12)-1.5)))),1))</f>
        <v/>
      </c>
      <c r="S230" s="409"/>
      <c r="T230" s="409"/>
      <c r="U230" s="409"/>
      <c r="V230" s="409"/>
      <c r="W230" s="409"/>
      <c r="X230" s="686"/>
      <c r="Z230" s="685"/>
      <c r="AB230" s="444"/>
      <c r="AC230" s="433"/>
      <c r="AD230" s="445" t="s">
        <v>735</v>
      </c>
      <c r="AE230" s="445" t="b">
        <f>IF(Product_Subtype_Input="Split HP",0.0204,IF(Product_Subtype_Input="Single-Package HP",0.0262))</f>
        <v>0</v>
      </c>
      <c r="AF230" s="433" t="s">
        <v>733</v>
      </c>
      <c r="AG230" s="433"/>
      <c r="AH230" s="434"/>
      <c r="AI230" s="686"/>
      <c r="AJ230" s="367"/>
    </row>
    <row r="231" spans="2:36" x14ac:dyDescent="0.45">
      <c r="B231" s="392"/>
      <c r="C231" s="393"/>
      <c r="D231" s="393"/>
      <c r="E231" s="373"/>
      <c r="F231" s="373"/>
      <c r="G231" s="373"/>
      <c r="H231" s="373"/>
      <c r="I231" s="373"/>
      <c r="J231" s="373"/>
      <c r="K231" s="373"/>
      <c r="L231" s="373"/>
      <c r="M231" s="373"/>
      <c r="N231" s="373"/>
      <c r="O231" s="373"/>
      <c r="P231" s="373"/>
      <c r="Q231" s="373"/>
      <c r="R231" s="373"/>
      <c r="S231" s="409"/>
      <c r="T231" s="409"/>
      <c r="U231" s="409"/>
      <c r="V231" s="409"/>
      <c r="W231" s="409"/>
      <c r="X231" s="686"/>
      <c r="Z231" s="685"/>
      <c r="AB231" s="444"/>
      <c r="AC231" s="433"/>
      <c r="AD231" s="445" t="s">
        <v>736</v>
      </c>
      <c r="AE231" s="445">
        <v>4.5500000000000002E-3</v>
      </c>
      <c r="AF231" s="433" t="s">
        <v>734</v>
      </c>
      <c r="AG231" s="433"/>
      <c r="AH231" s="434"/>
      <c r="AI231" s="686"/>
      <c r="AJ231" s="367"/>
    </row>
    <row r="232" spans="2:36" x14ac:dyDescent="0.45">
      <c r="B232" s="392"/>
      <c r="C232" s="393"/>
      <c r="D232" s="393"/>
      <c r="E232" s="373"/>
      <c r="F232" s="373"/>
      <c r="G232" s="373"/>
      <c r="H232" s="373"/>
      <c r="I232" s="373"/>
      <c r="J232" s="373"/>
      <c r="K232" s="373"/>
      <c r="L232" s="373"/>
      <c r="M232" s="373"/>
      <c r="N232" s="373"/>
      <c r="O232" s="373"/>
      <c r="P232" s="373"/>
      <c r="Q232" s="373"/>
      <c r="R232" s="373"/>
      <c r="S232" s="409"/>
      <c r="T232" s="409"/>
      <c r="U232" s="409"/>
      <c r="V232" s="409"/>
      <c r="W232" s="409"/>
      <c r="X232" s="686"/>
      <c r="Z232" s="685"/>
      <c r="AB232" s="444"/>
      <c r="AC232" s="433"/>
      <c r="AD232" s="433"/>
      <c r="AE232" s="433"/>
      <c r="AF232" s="433"/>
      <c r="AG232" s="433"/>
      <c r="AH232" s="434"/>
      <c r="AI232" s="686"/>
      <c r="AJ232" s="367"/>
    </row>
    <row r="233" spans="2:36" x14ac:dyDescent="0.45">
      <c r="B233" s="384"/>
      <c r="C233" s="377"/>
      <c r="D233" s="377"/>
      <c r="E233" s="377"/>
      <c r="F233" s="377"/>
      <c r="G233" s="377"/>
      <c r="H233" s="377"/>
      <c r="I233" s="377"/>
      <c r="J233" s="377"/>
      <c r="K233" s="377"/>
      <c r="L233" s="377"/>
      <c r="M233" s="377"/>
      <c r="N233" s="377"/>
      <c r="O233" s="377"/>
      <c r="P233" s="377"/>
      <c r="Q233" s="377"/>
      <c r="R233" s="409"/>
      <c r="S233" s="409"/>
      <c r="T233" s="409"/>
      <c r="U233" s="409"/>
      <c r="V233" s="409"/>
      <c r="W233" s="409"/>
      <c r="X233" s="686"/>
      <c r="Z233" s="685"/>
      <c r="AB233" s="444"/>
      <c r="AC233" s="433"/>
      <c r="AD233" s="433"/>
      <c r="AE233" s="433"/>
      <c r="AF233" s="433"/>
      <c r="AG233" s="433"/>
      <c r="AH233" s="434"/>
      <c r="AI233" s="686"/>
      <c r="AJ233" s="367"/>
    </row>
    <row r="234" spans="2:36" x14ac:dyDescent="0.45">
      <c r="B234" s="425" t="s">
        <v>124</v>
      </c>
      <c r="C234" s="373" t="e">
        <f ca="1">SUM(O215:O230)</f>
        <v>#N/A</v>
      </c>
      <c r="D234" s="377"/>
      <c r="E234" s="377"/>
      <c r="F234" s="377"/>
      <c r="G234" s="377"/>
      <c r="H234" s="377"/>
      <c r="I234" s="377"/>
      <c r="J234" s="377"/>
      <c r="K234" s="377"/>
      <c r="L234" s="377"/>
      <c r="M234" s="377"/>
      <c r="N234" s="377"/>
      <c r="O234" s="377"/>
      <c r="P234" s="377"/>
      <c r="Q234" s="377"/>
      <c r="R234" s="409"/>
      <c r="S234" s="409"/>
      <c r="T234" s="409"/>
      <c r="U234" s="409"/>
      <c r="V234" s="409"/>
      <c r="W234" s="409"/>
      <c r="X234" s="686"/>
      <c r="Z234" s="685"/>
      <c r="AB234" s="444"/>
      <c r="AC234" s="433"/>
      <c r="AD234" s="433"/>
      <c r="AE234" s="433"/>
      <c r="AF234" s="433"/>
      <c r="AG234" s="433"/>
      <c r="AH234" s="434"/>
      <c r="AI234" s="686"/>
      <c r="AJ234" s="367"/>
    </row>
    <row r="235" spans="2:36" x14ac:dyDescent="0.45">
      <c r="B235" s="425" t="s">
        <v>125</v>
      </c>
      <c r="C235" s="373" t="e">
        <f ca="1">SUM(P215:P230)</f>
        <v>#N/A</v>
      </c>
      <c r="D235" s="377"/>
      <c r="E235" s="377"/>
      <c r="F235" s="377"/>
      <c r="G235" s="377"/>
      <c r="H235" s="377"/>
      <c r="I235" s="377"/>
      <c r="J235" s="377"/>
      <c r="K235" s="377"/>
      <c r="L235" s="377"/>
      <c r="M235" s="377"/>
      <c r="N235" s="377"/>
      <c r="O235" s="377"/>
      <c r="P235" s="377"/>
      <c r="Q235" s="377"/>
      <c r="R235" s="409"/>
      <c r="S235" s="409"/>
      <c r="T235" s="409"/>
      <c r="U235" s="409"/>
      <c r="V235" s="409"/>
      <c r="W235" s="409"/>
      <c r="X235" s="686"/>
      <c r="Z235" s="685"/>
      <c r="AB235" s="444"/>
      <c r="AC235" s="433"/>
      <c r="AD235" s="433"/>
      <c r="AE235" s="441" t="s">
        <v>225</v>
      </c>
      <c r="AF235" s="442" t="e">
        <f ca="1">((($C$58-$C$44)/(62-47))*(1-$AF$237))+($AF$237*(($C$48-$C$51)/(35-17)))</f>
        <v>#VALUE!</v>
      </c>
      <c r="AG235" s="441" t="s">
        <v>242</v>
      </c>
      <c r="AH235" s="446" t="e">
        <f ca="1">$C$44+(($C$58-$C$44)/(62-47))*(35-47)</f>
        <v>#N/A</v>
      </c>
      <c r="AI235" s="686"/>
      <c r="AJ235" s="367"/>
    </row>
    <row r="236" spans="2:36" x14ac:dyDescent="0.45">
      <c r="B236" s="425" t="s">
        <v>123</v>
      </c>
      <c r="C236" s="373">
        <f>SUM(Q215:Q230)</f>
        <v>0</v>
      </c>
      <c r="D236" s="377"/>
      <c r="E236" s="377"/>
      <c r="F236" s="377"/>
      <c r="G236" s="377"/>
      <c r="H236" s="377"/>
      <c r="I236" s="377"/>
      <c r="J236" s="377"/>
      <c r="K236" s="377"/>
      <c r="L236" s="377"/>
      <c r="M236" s="377"/>
      <c r="N236" s="377"/>
      <c r="O236" s="377"/>
      <c r="P236" s="377"/>
      <c r="Q236" s="377"/>
      <c r="R236" s="409"/>
      <c r="S236" s="409"/>
      <c r="T236" s="409"/>
      <c r="U236" s="409"/>
      <c r="V236" s="409"/>
      <c r="W236" s="409"/>
      <c r="X236" s="686"/>
      <c r="Z236" s="685"/>
      <c r="AB236" s="444"/>
      <c r="AC236" s="433"/>
      <c r="AD236" s="433"/>
      <c r="AE236" s="441" t="s">
        <v>224</v>
      </c>
      <c r="AF236" s="442" t="e">
        <f ca="1">((($I$58-$I$44)/(62-47))*(1-$AF$238))+($AF$238*(($I$48-$I$51)/(35-17)))</f>
        <v>#N/A</v>
      </c>
      <c r="AG236" s="441" t="s">
        <v>243</v>
      </c>
      <c r="AH236" s="446" t="e">
        <f ca="1">$I$44+(($I$58-$I$44)/(62-47))*(35-47)</f>
        <v>#N/A</v>
      </c>
      <c r="AI236" s="686"/>
      <c r="AJ236" s="367"/>
    </row>
    <row r="237" spans="2:36" ht="34.5" customHeight="1" thickBot="1" x14ac:dyDescent="0.5">
      <c r="B237" s="368"/>
      <c r="C237" s="453" t="s">
        <v>443</v>
      </c>
      <c r="D237" s="1130" t="s">
        <v>462</v>
      </c>
      <c r="E237" s="1130"/>
      <c r="F237" s="377"/>
      <c r="G237" s="377"/>
      <c r="H237" s="377"/>
      <c r="I237" s="377"/>
      <c r="J237" s="377"/>
      <c r="K237" s="377"/>
      <c r="L237" s="377"/>
      <c r="M237" s="377"/>
      <c r="N237" s="377"/>
      <c r="O237" s="377"/>
      <c r="P237" s="377"/>
      <c r="Q237" s="377"/>
      <c r="R237" s="409"/>
      <c r="S237" s="409"/>
      <c r="T237" s="409"/>
      <c r="U237" s="409"/>
      <c r="V237" s="409"/>
      <c r="W237" s="409"/>
      <c r="X237" s="686"/>
      <c r="Z237" s="685"/>
      <c r="AB237" s="444"/>
      <c r="AC237" s="433"/>
      <c r="AD237" s="433"/>
      <c r="AE237" s="441" t="s">
        <v>226</v>
      </c>
      <c r="AF237" s="442" t="e">
        <f ca="1">($C$59-AH235)/($C$48-AH235)</f>
        <v>#N/A</v>
      </c>
      <c r="AG237" s="433"/>
      <c r="AH237" s="434"/>
      <c r="AI237" s="686"/>
      <c r="AJ237" s="367"/>
    </row>
    <row r="238" spans="2:36" ht="17.5" thickBot="1" x14ac:dyDescent="0.5">
      <c r="B238" s="388" t="s">
        <v>752</v>
      </c>
      <c r="C238" s="389" t="e">
        <f ca="1">C236/(C234+C235)*R215</f>
        <v>#N/A</v>
      </c>
      <c r="D238" s="1244" t="e">
        <f ca="1">MROUND(C238,0.025)</f>
        <v>#N/A</v>
      </c>
      <c r="E238" s="1244"/>
      <c r="F238" s="377"/>
      <c r="G238" s="377"/>
      <c r="H238" s="377"/>
      <c r="I238" s="377"/>
      <c r="J238" s="377"/>
      <c r="K238" s="377"/>
      <c r="L238" s="377"/>
      <c r="M238" s="377"/>
      <c r="N238" s="377"/>
      <c r="O238" s="377"/>
      <c r="P238" s="377"/>
      <c r="Q238" s="377"/>
      <c r="R238" s="409"/>
      <c r="S238" s="409"/>
      <c r="T238" s="409"/>
      <c r="U238" s="409"/>
      <c r="V238" s="409"/>
      <c r="W238" s="409"/>
      <c r="X238" s="686"/>
      <c r="Z238" s="685"/>
      <c r="AB238" s="444"/>
      <c r="AC238" s="433"/>
      <c r="AD238" s="433"/>
      <c r="AE238" s="441" t="s">
        <v>227</v>
      </c>
      <c r="AF238" s="442" t="e">
        <f ca="1">($I$59-AH236)/($I$48-AH236)</f>
        <v>#N/A</v>
      </c>
      <c r="AG238" s="433"/>
      <c r="AH238" s="434"/>
      <c r="AI238" s="686"/>
      <c r="AJ238" s="367"/>
    </row>
    <row r="239" spans="2:36" x14ac:dyDescent="0.45">
      <c r="B239" s="384"/>
      <c r="C239" s="377"/>
      <c r="D239" s="377"/>
      <c r="E239" s="377"/>
      <c r="F239" s="377"/>
      <c r="G239" s="377"/>
      <c r="H239" s="377"/>
      <c r="I239" s="377"/>
      <c r="J239" s="377"/>
      <c r="K239" s="377"/>
      <c r="L239" s="377"/>
      <c r="M239" s="377"/>
      <c r="N239" s="377"/>
      <c r="O239" s="377"/>
      <c r="P239" s="377"/>
      <c r="Q239" s="377"/>
      <c r="R239" s="409"/>
      <c r="S239" s="409"/>
      <c r="T239" s="409"/>
      <c r="U239" s="409"/>
      <c r="V239" s="409"/>
      <c r="W239" s="409"/>
      <c r="X239" s="686"/>
      <c r="Z239" s="685"/>
      <c r="AB239" s="444"/>
      <c r="AC239" s="433"/>
      <c r="AD239" s="433"/>
      <c r="AE239" s="433"/>
      <c r="AF239" s="433"/>
      <c r="AG239" s="433"/>
      <c r="AH239" s="434"/>
      <c r="AI239" s="686"/>
      <c r="AJ239" s="367"/>
    </row>
    <row r="240" spans="2:36" x14ac:dyDescent="0.45">
      <c r="B240" s="384"/>
      <c r="C240" s="377"/>
      <c r="D240" s="377"/>
      <c r="E240" s="377"/>
      <c r="F240" s="377"/>
      <c r="G240" s="377"/>
      <c r="H240" s="377"/>
      <c r="I240" s="377"/>
      <c r="J240" s="377"/>
      <c r="K240" s="377"/>
      <c r="L240" s="377"/>
      <c r="M240" s="377"/>
      <c r="N240" s="377"/>
      <c r="O240" s="377"/>
      <c r="P240" s="377"/>
      <c r="Q240" s="377"/>
      <c r="R240" s="409"/>
      <c r="S240" s="409"/>
      <c r="T240" s="409"/>
      <c r="U240" s="409"/>
      <c r="V240" s="409"/>
      <c r="W240" s="409"/>
      <c r="X240" s="686"/>
      <c r="Z240" s="685"/>
      <c r="AB240" s="444"/>
      <c r="AC240" s="433"/>
      <c r="AD240" s="433"/>
      <c r="AE240" s="433"/>
      <c r="AF240" s="433"/>
      <c r="AG240" s="433"/>
      <c r="AH240" s="434"/>
      <c r="AI240" s="686"/>
      <c r="AJ240" s="367"/>
    </row>
    <row r="241" spans="2:36" x14ac:dyDescent="0.45">
      <c r="B241" s="678" t="s">
        <v>223</v>
      </c>
      <c r="C241" s="385"/>
      <c r="D241" s="385"/>
      <c r="E241" s="385"/>
      <c r="F241" s="385"/>
      <c r="G241" s="385"/>
      <c r="H241" s="385"/>
      <c r="I241" s="385"/>
      <c r="J241" s="385"/>
      <c r="K241" s="385"/>
      <c r="L241" s="385"/>
      <c r="M241" s="385"/>
      <c r="N241" s="385"/>
      <c r="O241" s="385"/>
      <c r="P241" s="385"/>
      <c r="Q241" s="385"/>
      <c r="R241" s="690"/>
      <c r="S241" s="683"/>
      <c r="T241" s="683"/>
      <c r="U241" s="683"/>
      <c r="V241" s="683"/>
      <c r="W241" s="683"/>
      <c r="X241" s="683"/>
      <c r="Y241" s="683"/>
      <c r="Z241" s="694"/>
      <c r="AB241" s="444"/>
      <c r="AC241" s="433"/>
      <c r="AD241" s="433"/>
      <c r="AE241" s="433"/>
      <c r="AF241" s="433"/>
      <c r="AG241" s="433"/>
      <c r="AH241" s="434"/>
      <c r="AI241" s="686"/>
      <c r="AJ241" s="367"/>
    </row>
    <row r="242" spans="2:36" x14ac:dyDescent="0.45">
      <c r="B242" s="384"/>
      <c r="C242" s="377"/>
      <c r="D242" s="377"/>
      <c r="E242" s="377"/>
      <c r="F242" s="377"/>
      <c r="G242" s="377"/>
      <c r="H242" s="377"/>
      <c r="I242" s="377"/>
      <c r="J242" s="377"/>
      <c r="K242" s="377"/>
      <c r="L242" s="377"/>
      <c r="M242" s="377"/>
      <c r="N242" s="377"/>
      <c r="O242" s="377"/>
      <c r="P242" s="377"/>
      <c r="Q242" s="377"/>
      <c r="R242" s="409"/>
      <c r="S242" s="409"/>
      <c r="T242" s="409"/>
      <c r="U242" s="409"/>
      <c r="V242" s="409"/>
      <c r="W242" s="409"/>
      <c r="X242" s="686"/>
      <c r="Z242" s="685"/>
      <c r="AB242" s="444"/>
      <c r="AC242" s="433"/>
      <c r="AD242" s="433"/>
      <c r="AE242" s="433"/>
      <c r="AF242" s="433"/>
      <c r="AG242" s="433"/>
      <c r="AH242" s="434"/>
      <c r="AI242" s="686"/>
      <c r="AJ242" s="367"/>
    </row>
    <row r="243" spans="2:36" ht="17.5" thickBot="1" x14ac:dyDescent="0.5">
      <c r="B243" s="384"/>
      <c r="C243" s="377"/>
      <c r="D243" s="377"/>
      <c r="E243" s="377"/>
      <c r="F243" s="377" t="s">
        <v>710</v>
      </c>
      <c r="G243" s="377"/>
      <c r="H243" s="377"/>
      <c r="I243" s="377"/>
      <c r="J243" s="377"/>
      <c r="K243" s="377"/>
      <c r="L243" s="377"/>
      <c r="M243" s="377"/>
      <c r="N243" s="377"/>
      <c r="O243" s="377"/>
      <c r="P243" s="377"/>
      <c r="Q243" s="377"/>
      <c r="R243" s="409"/>
      <c r="S243" s="409"/>
      <c r="T243" s="409"/>
      <c r="U243" s="409"/>
      <c r="V243" s="409"/>
      <c r="W243" s="409"/>
      <c r="X243" s="686"/>
      <c r="Z243" s="685"/>
      <c r="AB243" s="447"/>
      <c r="AC243" s="448"/>
      <c r="AD243" s="448"/>
      <c r="AE243" s="448"/>
      <c r="AF243" s="448"/>
      <c r="AG243" s="448"/>
      <c r="AH243" s="449"/>
      <c r="AI243" s="686"/>
      <c r="AJ243" s="367"/>
    </row>
    <row r="244" spans="2:36" x14ac:dyDescent="0.45">
      <c r="B244" s="422" t="s">
        <v>325</v>
      </c>
      <c r="C244" s="373">
        <f>IF(C57="", 0.25, ROUND(MIN(0.25,((1-((C57/(3.413*I57))/(C58/(3.413*I58))))/(1-C57/(C58*'Optional H0C-1 Test'!$D$13)))),2))</f>
        <v>0.25</v>
      </c>
      <c r="D244" s="377"/>
      <c r="E244" s="377"/>
      <c r="F244" s="377"/>
      <c r="G244" s="377" t="s">
        <v>710</v>
      </c>
      <c r="H244" s="377"/>
      <c r="I244" s="377"/>
      <c r="J244" s="377"/>
      <c r="K244" s="377"/>
      <c r="L244" s="377"/>
      <c r="M244" s="377"/>
      <c r="N244" s="377"/>
      <c r="O244" s="377"/>
      <c r="P244" s="377"/>
      <c r="Q244" s="377"/>
      <c r="R244" s="409"/>
      <c r="S244" s="409"/>
      <c r="T244" s="409"/>
      <c r="U244" s="409"/>
      <c r="V244" s="409"/>
      <c r="W244" s="409"/>
      <c r="X244" s="686"/>
      <c r="Y244" s="686"/>
      <c r="Z244" s="685"/>
      <c r="AA244" s="686"/>
      <c r="AB244" s="686"/>
      <c r="AC244" s="686"/>
      <c r="AD244" s="686"/>
      <c r="AE244" s="686"/>
      <c r="AF244" s="686"/>
      <c r="AG244" s="686"/>
      <c r="AH244" s="686"/>
      <c r="AI244" s="686"/>
      <c r="AJ244" s="367"/>
    </row>
    <row r="245" spans="2:36" x14ac:dyDescent="0.45">
      <c r="B245" s="368"/>
      <c r="C245" s="377"/>
      <c r="D245" s="377"/>
      <c r="E245" s="377"/>
      <c r="F245" s="377"/>
      <c r="G245" s="377" t="s">
        <v>710</v>
      </c>
      <c r="H245" s="377"/>
      <c r="I245" s="377"/>
      <c r="J245" s="377"/>
      <c r="K245" s="377"/>
      <c r="L245" s="377"/>
      <c r="M245" s="377"/>
      <c r="N245" s="377"/>
      <c r="O245" s="377"/>
      <c r="P245" s="377"/>
      <c r="Q245" s="377"/>
      <c r="R245" s="409"/>
      <c r="S245" s="409"/>
      <c r="T245" s="409"/>
      <c r="U245" s="409"/>
      <c r="V245" s="409"/>
      <c r="W245" s="409"/>
      <c r="X245" s="686"/>
      <c r="Y245" s="686"/>
      <c r="Z245" s="685"/>
      <c r="AA245" s="686"/>
      <c r="AB245" s="686"/>
      <c r="AC245" s="686"/>
      <c r="AD245" s="686"/>
      <c r="AE245" s="686"/>
      <c r="AF245" s="686"/>
      <c r="AG245" s="686"/>
      <c r="AH245" s="686"/>
      <c r="AI245" s="686"/>
      <c r="AJ245" s="367"/>
    </row>
    <row r="246" spans="2:36" x14ac:dyDescent="0.45">
      <c r="B246" s="384"/>
      <c r="C246" s="377"/>
      <c r="D246" s="377"/>
      <c r="E246" s="377"/>
      <c r="F246" s="377"/>
      <c r="G246" s="377"/>
      <c r="H246" s="377"/>
      <c r="I246" s="377"/>
      <c r="J246" s="377"/>
      <c r="K246" s="377"/>
      <c r="L246" s="377"/>
      <c r="M246" s="377"/>
      <c r="N246" s="377"/>
      <c r="O246" s="377"/>
      <c r="P246" s="377"/>
      <c r="Q246" s="377"/>
      <c r="R246" s="409"/>
      <c r="S246" s="409"/>
      <c r="T246" s="409"/>
      <c r="U246" s="409"/>
      <c r="V246" s="409"/>
      <c r="W246" s="409"/>
      <c r="X246" s="686"/>
      <c r="Y246" s="686"/>
      <c r="Z246" s="685"/>
      <c r="AA246" s="686"/>
      <c r="AB246" s="686"/>
      <c r="AC246" s="686"/>
      <c r="AD246" s="686"/>
      <c r="AE246" s="686"/>
      <c r="AF246" s="686"/>
      <c r="AG246" s="686"/>
      <c r="AH246" s="686"/>
      <c r="AI246" s="686"/>
      <c r="AJ246" s="367"/>
    </row>
    <row r="247" spans="2:36" x14ac:dyDescent="0.45">
      <c r="B247" s="384"/>
      <c r="C247" s="377"/>
      <c r="D247" s="377"/>
      <c r="E247" s="377"/>
      <c r="F247" s="377"/>
      <c r="G247" s="377"/>
      <c r="H247" s="377"/>
      <c r="I247" s="377"/>
      <c r="J247" s="377"/>
      <c r="K247" s="377"/>
      <c r="L247" s="377"/>
      <c r="M247" s="377"/>
      <c r="N247" s="377"/>
      <c r="O247" s="377"/>
      <c r="P247" s="377"/>
      <c r="Q247" s="377"/>
      <c r="R247" s="409"/>
      <c r="S247" s="409"/>
      <c r="T247" s="409"/>
      <c r="U247" s="409"/>
      <c r="V247" s="409"/>
      <c r="W247" s="686"/>
      <c r="X247" s="686"/>
      <c r="Y247" s="686"/>
      <c r="Z247" s="685"/>
      <c r="AA247" s="686"/>
      <c r="AB247" s="686"/>
      <c r="AC247" s="686"/>
      <c r="AD247" s="686"/>
      <c r="AE247" s="686"/>
      <c r="AF247" s="686"/>
      <c r="AG247" s="686"/>
      <c r="AH247" s="686"/>
      <c r="AI247" s="686"/>
      <c r="AJ247" s="367"/>
    </row>
    <row r="248" spans="2:36" ht="19.5" x14ac:dyDescent="0.5">
      <c r="B248" s="390" t="s">
        <v>122</v>
      </c>
      <c r="C248" s="391" t="s">
        <v>595</v>
      </c>
      <c r="D248" s="391" t="s">
        <v>596</v>
      </c>
      <c r="E248" s="452" t="s">
        <v>597</v>
      </c>
      <c r="F248" s="452" t="s">
        <v>613</v>
      </c>
      <c r="G248" s="452" t="s">
        <v>614</v>
      </c>
      <c r="H248" s="452" t="s">
        <v>615</v>
      </c>
      <c r="I248" s="452" t="s">
        <v>235</v>
      </c>
      <c r="J248" s="452" t="s">
        <v>236</v>
      </c>
      <c r="K248" s="452" t="s">
        <v>616</v>
      </c>
      <c r="L248" s="452" t="s">
        <v>617</v>
      </c>
      <c r="M248" s="452" t="s">
        <v>618</v>
      </c>
      <c r="N248" s="452" t="s">
        <v>619</v>
      </c>
      <c r="O248" s="452" t="s">
        <v>106</v>
      </c>
      <c r="P248" s="452" t="s">
        <v>620</v>
      </c>
      <c r="Q248" s="452" t="s">
        <v>107</v>
      </c>
      <c r="R248" s="452" t="s">
        <v>621</v>
      </c>
      <c r="S248" s="391" t="s">
        <v>622</v>
      </c>
      <c r="T248" s="391" t="s">
        <v>623</v>
      </c>
      <c r="U248" s="391" t="s">
        <v>624</v>
      </c>
      <c r="V248" s="710" t="s">
        <v>626</v>
      </c>
      <c r="W248" s="710" t="s">
        <v>627</v>
      </c>
      <c r="X248" s="710" t="s">
        <v>628</v>
      </c>
      <c r="Y248" s="711" t="s">
        <v>625</v>
      </c>
      <c r="Z248" s="685"/>
      <c r="AA248" s="686"/>
      <c r="AB248" s="686"/>
      <c r="AF248" s="686"/>
      <c r="AG248" s="686"/>
      <c r="AH248" s="686"/>
      <c r="AI248" s="686"/>
      <c r="AJ248" s="367"/>
    </row>
    <row r="249" spans="2:36" x14ac:dyDescent="0.45">
      <c r="B249" s="392">
        <f>IF(C249="","",Tables!A6)</f>
        <v>1</v>
      </c>
      <c r="C249" s="393">
        <f>IF(D249="","",IF($C$137="I",Tables!B7,Tables!B8))</f>
        <v>52</v>
      </c>
      <c r="D249" s="393">
        <f>IF($C$137="I", IF(Tables!C7=0,"",Tables!C7),IF(HLOOKUP($C$137,Tables!$A$1:$H$23,ROW()-241)=0,"",HLOOKUP($C$137,Tables!$A$1:$H$23,ROW()-241)))</f>
        <v>0.10299999999999999</v>
      </c>
      <c r="E249" s="373">
        <f>IF(D249="","",((HLOOKUP($C$137,Tables!$A$37:$H$40,4,FALSE)-C249)/(HLOOKUP($C$137,Tables!$A$37:$H$40,4,FALSE)-5))*HLOOKUP($C$137,Tables!$A$37:$H$40,3,FALSE)*IF(Product_Type_Input=INDEX(Product_Types,2),$C$29,IF(Product_Type_Input=INDEX(Product_Types,3),$C$60)))</f>
        <v>0</v>
      </c>
      <c r="F249" s="373" t="e">
        <f ca="1">IF(D249="","",
IF('General Info and Test Results'!$C$40="Yes",
IF(AND(C249&lt;47,C249&gt;=35), $C$59+(($C$44-$C$59)/(47-35))*(C249-35),
IF(C249&gt;=47,$C$44+(($C$58-$C$44)/(62-47))*(C249-47),
IF(C249&lt;35,G249))),
$C$44+(($C$58-$C$44)/(62-47))*(C249-47)))</f>
        <v>#N/A</v>
      </c>
      <c r="G249" s="373" t="e">
        <f ca="1">IF(E249="","",$C$59+($AF$235*(C249-35)))</f>
        <v>#N/A</v>
      </c>
      <c r="H249" s="373" t="b">
        <f>IF(D249="","",
IF('General Info and Test Results'!$C$49="No",
IF(OR(C249&gt;=45,C249&lt;=17),$C$51+((($C$45-$C$51)*(C249-17))/(47-17)),
$C$51+((($C$48-$C$51)*(C249-17))/(35-17))),
IF('General Info and Test Results'!$C$49="Yes",
IF(OR(C249&gt;=45,C249&lt;=17),$C$51+((($C$45-$C$51)*(C249-17))/(47-17)),
IF(AND(C249&gt;17,C249&lt;45),$C$51+((($C$48-$C$51)*(C249-17))/(35-17)),
IF(AND(C249&lt;=17,C249&gt;=5),$C$53+((($C$51-$C$53)*(C249-5))/(17-5)),
IF(C249&lt;5,$C$53+((($C$45-$C$51)*(5-C249))/(47-17)))))))))</f>
        <v>0</v>
      </c>
      <c r="I249" s="373" t="e">
        <f ca="1">IF(D249="","",IF(F249&gt;=E249,E249/F249,1))</f>
        <v>#N/A</v>
      </c>
      <c r="J249" s="373" t="e">
        <f t="shared" ref="J249:J264" si="61">IF(D249="","",IF(H249&gt;E249,E249/H249,IF(AND(F249&lt;E249,H249&gt;E249),1-I249," ")))</f>
        <v>#DIV/0!</v>
      </c>
      <c r="K249" s="373" t="e">
        <f ca="1">IF(D249="","",
IF('General Info and Test Results'!$C$40="Yes",
IF(AND(C249&lt;47,C249&gt;=35), $I$59+(($I$44-$I$59)/(47-35))*(C249-35),
IF(C249&gt;=47,$I$44+(($I$58-$I$44)/(62-47))*(C249-47),
IF(C249&lt;35,L249))),
$I$44+(($I$58-$I$44)/(62-47))*(C249-47)))</f>
        <v>#N/A</v>
      </c>
      <c r="L249" s="373" t="e">
        <f t="shared" ref="L249:L264" ca="1" si="62">IF(E249="","",$I$59+($AF$236*(C249-35)))</f>
        <v>#N/A</v>
      </c>
      <c r="M249" s="373" t="b">
        <f>IF(D249="","",
IF('General Info and Test Results'!$C$49="No",
IF(OR(C249&gt;=45,C249&lt;=17),$I$51+((($I$45-$I$51)*(C249-17))/(47-17)),
$I$51+((($I$48-$I$51)*(C249-17))/(35-17))),
IF('General Info and Test Results'!$C$49="Yes",
IF(OR(C249&gt;=45,C249&lt;=17),$I$51+((($I$45-$I$51)*(C249-17))/(47-17)),
IF(AND(C249&gt;17,C249&lt;45),$I$51+((($I$48-$I$51)*(C249-17))/(35-17)),
IF(AND(C249&lt;=17,C249&gt;=5),$I$53+((($I$51-$I$53)*(C249-5))/(17-5)),
IF(C249&lt;5,$I$53+((($I$45-$I$51)*(5-C249))/(47-17)))))))))</f>
        <v>0</v>
      </c>
      <c r="N249" s="373" t="e">
        <f ca="1">IF(D249="","",E249/(3.413*Y249))</f>
        <v>#N/A</v>
      </c>
      <c r="O249" s="373" t="e">
        <f t="shared" ref="O249:O264" si="63">IF(D249="","",H249/(3.413*M249))</f>
        <v>#DIV/0!</v>
      </c>
      <c r="P249" s="373">
        <f>IF(D249="","",IF(E249&gt;=H249,IF(OR(C249&lt;=$C$142,O249&lt;1),0,IF(AND($C$142&lt;C249,C249&lt;=$C$140,O249&gt;=1),0.5,1)),IF(C249&lt;=$C$142,0,IF(AND($C$142&lt;C249,C249&lt;=$C$140),0.5,1))))</f>
        <v>1</v>
      </c>
      <c r="Q249" s="373" t="e">
        <f t="shared" ref="Q249:Q264" ca="1" si="64">IF(D249="","",1-$C$244*(1-I249))</f>
        <v>#N/A</v>
      </c>
      <c r="R249" s="373" t="e">
        <f ca="1">IF(D249="","",IF(F249&gt;=E249,((I249*K249*P249*D249)/Q249),IF(AND(F249&lt;E249,E249&lt;H249),N249*P249*D249,IF(E249&gt;=H249,M249*P249*D249,"ERROR"))))</f>
        <v>#N/A</v>
      </c>
      <c r="S249" s="373">
        <f t="shared" ref="S249:S264" si="65">IF(D249="","",IF(E249&gt;=H249,((E249-(H249*P249))/3.413)*D249,((E249*(1-P249))/3.413)*D249))</f>
        <v>0</v>
      </c>
      <c r="T249" s="373">
        <f t="shared" ref="T249:T264" si="66">IF(D249="","",E249*D249)</f>
        <v>0</v>
      </c>
      <c r="U249" s="373">
        <f>IF(D249="","",IF('General Info and Test Results'!$C$36="Yes",1+(0.03*(1-((MAX('H2 Tests'!$D$11,1.5)-1.5)/(MIN('H2 Tests'!$D$12,12)-1.5)))),1))</f>
        <v>1</v>
      </c>
      <c r="V249" s="373" t="e">
        <f ca="1">F249/(3.413*K249)</f>
        <v>#N/A</v>
      </c>
      <c r="W249" s="373" t="e">
        <f ca="1">G249/(3.413*L249)</f>
        <v>#N/A</v>
      </c>
      <c r="X249" s="373" t="e">
        <f>H249/(3.413*M249)</f>
        <v>#DIV/0!</v>
      </c>
      <c r="Y249" s="373" t="e">
        <f ca="1">IF(D249="","",IF(AND(G249&gt;E249,E249&gt;F249),V249+((W249-V249)/(G249-F249))*(E249-F249),W249+((X249-W249)/(H249-G249))*(E249-G249)))</f>
        <v>#N/A</v>
      </c>
      <c r="Z249" s="685"/>
      <c r="AA249" s="686"/>
      <c r="AB249" s="686"/>
      <c r="AF249" s="686"/>
      <c r="AG249" s="686"/>
      <c r="AH249" s="686"/>
      <c r="AI249" s="686"/>
      <c r="AJ249" s="367"/>
    </row>
    <row r="250" spans="2:36" x14ac:dyDescent="0.45">
      <c r="B250" s="392">
        <f>IF(C250="","",Tables!A7)</f>
        <v>2</v>
      </c>
      <c r="C250" s="393">
        <f>IF(D250="","",IF($C$137="I",Tables!B8,Tables!B9))</f>
        <v>47</v>
      </c>
      <c r="D250" s="393">
        <f>IF($C$137="I", IF(Tables!C8=0,"",Tables!C8),IF(HLOOKUP($C$137,Tables!$A$1:$H$23,ROW()-241)=0,"",HLOOKUP($C$137,Tables!$A$1:$H$23,ROW()-241)))</f>
        <v>9.2999999999999999E-2</v>
      </c>
      <c r="E250" s="373">
        <f>IF(D250="","",((HLOOKUP($C$137,Tables!$A$37:$H$40,4,FALSE)-C250)/(HLOOKUP($C$137,Tables!$A$37:$H$40,4,FALSE)-5))*HLOOKUP($C$137,Tables!$A$37:$H$40,3,FALSE)*IF(Product_Type_Input=INDEX(Product_Types,2),$C$29,IF(Product_Type_Input=INDEX(Product_Types,3),$C$60)))</f>
        <v>0</v>
      </c>
      <c r="F250" s="373" t="e">
        <f ca="1">IF(D250="","",
IF('General Info and Test Results'!$C$40="Yes",
IF(AND(C250&lt;47,C250&gt;=35), $C$59+(($C$44-$C$59)/(47-35))*(C250-35),
IF(C250&gt;=47,$C$44+(($C$58-$C$44)/(62-47))*(C250-47),
IF(C250&lt;35,G250))),
$C$44+(($C$58-$C$44)/(62-47))*(C250-47)))</f>
        <v>#N/A</v>
      </c>
      <c r="G250" s="373" t="e">
        <f t="shared" ref="G250:G264" ca="1" si="67">IF(E250="","",$C$59+($AF$235*(C250-35)))</f>
        <v>#N/A</v>
      </c>
      <c r="H250" s="373" t="b">
        <f>IF(D250="","",
IF('General Info and Test Results'!$C$49="No",
IF(OR(C250&gt;=45,C250&lt;=17),$C$51+((($C$45-$C$51)*(C250-17))/(47-17)),
$C$51+((($C$48-$C$51)*(C250-17))/(35-17))),
IF('General Info and Test Results'!$C$49="Yes",
IF(OR(C250&gt;=45,C250&lt;=17),$C$51+((($C$45-$C$51)*(C250-17))/(47-17)),
IF(AND(C250&gt;17,C250&lt;45),$C$51+((($C$48-$C$51)*(C250-17))/(35-17)),
IF(AND(C250&lt;=17,C250&gt;=5),$C$53+((($C$51-$C$53)*(C250-5))/(17-5)),
IF(C250&lt;5,$C$53+((($C$45-$C$51)*(5-C250))/(47-17)))))))))</f>
        <v>0</v>
      </c>
      <c r="I250" s="373" t="e">
        <f t="shared" ref="I250:I264" ca="1" si="68">IF(D250="","",IF(F250&gt;=E250,E250/F250,1))</f>
        <v>#N/A</v>
      </c>
      <c r="J250" s="373" t="e">
        <f t="shared" si="61"/>
        <v>#DIV/0!</v>
      </c>
      <c r="K250" s="373" t="e">
        <f ca="1">IF(D250="","",
IF('General Info and Test Results'!$C$40="Yes",
IF(AND(C250&lt;47,C250&gt;=35), $I$59+(($I$44-$I$59)/(47-35))*(C250-35),
IF(C250&gt;=47,$I$44+(($I$58-$I$44)/(62-47))*(C250-47),
IF(C250&lt;35,L250))),
$I$44+(($I$58-$I$44)/(62-47))*(C250-47)))</f>
        <v>#N/A</v>
      </c>
      <c r="L250" s="373" t="e">
        <f t="shared" ca="1" si="62"/>
        <v>#N/A</v>
      </c>
      <c r="M250" s="373" t="b">
        <f>IF(D250="","",
IF('General Info and Test Results'!$C$49="No",
IF(OR(C250&gt;=45,C250&lt;=17),$I$51+((($I$45-$I$51)*(C250-17))/(47-17)),
$I$51+((($I$48-$I$51)*(C250-17))/(35-17))),
IF('General Info and Test Results'!$C$49="Yes",
IF(OR(C250&gt;=45,C250&lt;=17),$I$51+((($I$45-$I$51)*(C250-17))/(47-17)),
IF(AND(C250&gt;17,C250&lt;45),$I$51+((($I$48-$I$51)*(C250-17))/(35-17)),
IF(AND(C250&lt;=17,C250&gt;=5),$I$53+((($I$51-$I$53)*(C250-5))/(17-5)),
IF(C250&lt;5,$I$53+((($I$45-$I$51)*(5-C250))/(47-17)))))))))</f>
        <v>0</v>
      </c>
      <c r="N250" s="373" t="e">
        <f t="shared" ref="N250:N264" ca="1" si="69">IF(D250="","",E250/(3.413*Y250))</f>
        <v>#N/A</v>
      </c>
      <c r="O250" s="373" t="e">
        <f t="shared" si="63"/>
        <v>#DIV/0!</v>
      </c>
      <c r="P250" s="373">
        <f t="shared" ref="P250:P264" si="70">IF(D250="","",IF(E250&gt;=H250,IF(OR(C250&lt;=$C$142,O250&lt;1),0,IF(AND($C$142&lt;C250,C250&lt;=$C$140,O250&gt;=1),0.5,1)),IF(C250&lt;=$C$142,0,IF(AND($C$142&lt;C250,C250&lt;=$C$140),0.5,1))))</f>
        <v>1</v>
      </c>
      <c r="Q250" s="373" t="e">
        <f t="shared" ca="1" si="64"/>
        <v>#N/A</v>
      </c>
      <c r="R250" s="373" t="e">
        <f t="shared" ref="R250:R264" ca="1" si="71">IF(D250="","",IF(F250&gt;=E250,((I250*K250*P250*D250)/Q250),IF(AND(F250&lt;E250,E250&lt;H250),N250*P250*D250,IF(E250&gt;=H250,M250*P250*D250,"ERROR"))))</f>
        <v>#N/A</v>
      </c>
      <c r="S250" s="373">
        <f t="shared" si="65"/>
        <v>0</v>
      </c>
      <c r="T250" s="373">
        <f t="shared" si="66"/>
        <v>0</v>
      </c>
      <c r="U250" s="373">
        <f>IF(D250="","",IF('General Info and Test Results'!$C$36="Yes",1+(0.03*(1-((MAX('H2 Tests'!$D$11,1.5)-1.5)/(MIN('H2 Tests'!$D$12,12)-1.5)))),1))</f>
        <v>1</v>
      </c>
      <c r="V250" s="373" t="e">
        <f ca="1">F250/(3.413*K250)</f>
        <v>#N/A</v>
      </c>
      <c r="W250" s="373" t="e">
        <f t="shared" ref="W250:W264" ca="1" si="72">G250/(3.413*L250)</f>
        <v>#N/A</v>
      </c>
      <c r="X250" s="373" t="e">
        <f t="shared" ref="X250:X264" si="73">H250/(3.413*M250)</f>
        <v>#DIV/0!</v>
      </c>
      <c r="Y250" s="373" t="e">
        <f t="shared" ref="Y250:Y264" ca="1" si="74">IF(D250="","",IF(AND(G250&gt;E250,E250&gt;F250),V250+((W250-V250)/(G250-F250))*(E250-F250),W250+((X250-W250)/(H250-G250))*(E250-G250)))</f>
        <v>#N/A</v>
      </c>
      <c r="Z250" s="685"/>
      <c r="AA250" s="686"/>
      <c r="AB250" s="686"/>
      <c r="AF250" s="686"/>
      <c r="AG250" s="686"/>
      <c r="AH250" s="686"/>
      <c r="AI250" s="686"/>
      <c r="AJ250" s="367"/>
    </row>
    <row r="251" spans="2:36" x14ac:dyDescent="0.45">
      <c r="B251" s="392">
        <f>IF(C251="","",Tables!A8)</f>
        <v>3</v>
      </c>
      <c r="C251" s="393">
        <f>IF(D251="","",IF($C$137="I",Tables!B9,Tables!B10))</f>
        <v>42</v>
      </c>
      <c r="D251" s="393">
        <f>IF($C$137="I", IF(Tables!C9=0,"",Tables!C9),IF(HLOOKUP($C$137,Tables!$A$1:$H$23,ROW()-241)=0,"",HLOOKUP($C$137,Tables!$A$1:$H$23,ROW()-241)))</f>
        <v>0.1</v>
      </c>
      <c r="E251" s="373">
        <f>IF(D251="","",((HLOOKUP($C$137,Tables!$A$37:$H$40,4,FALSE)-C251)/(HLOOKUP($C$137,Tables!$A$37:$H$40,4,FALSE)-5))*HLOOKUP($C$137,Tables!$A$37:$H$40,3,FALSE)*IF(Product_Type_Input=INDEX(Product_Types,2),$C$29,IF(Product_Type_Input=INDEX(Product_Types,3),$C$60)))</f>
        <v>0</v>
      </c>
      <c r="F251" s="373" t="e">
        <f ca="1">IF(D251="","",
IF('General Info and Test Results'!$C$40="Yes",
IF(AND(C251&lt;47,C251&gt;=35), $C$59+(($C$44-$C$59)/(47-35))*(C251-35),
IF(C251&gt;=47,$C$44+(($C$58-$C$44)/(62-47))*(C251-47),
IF(C251&lt;35,G251))),
$C$44+(($C$58-$C$44)/(62-47))*(C251-47)))</f>
        <v>#N/A</v>
      </c>
      <c r="G251" s="373" t="e">
        <f t="shared" ca="1" si="67"/>
        <v>#N/A</v>
      </c>
      <c r="H251" s="373" t="b">
        <f>IF(D251="","",
IF('General Info and Test Results'!$C$49="No",
IF(OR(C251&gt;=45,C251&lt;=17),$C$51+((($C$45-$C$51)*(C251-17))/(47-17)),
$C$51+((($C$48-$C$51)*(C251-17))/(35-17))),
IF('General Info and Test Results'!$C$49="Yes",
IF(OR(C251&gt;=45,C251&lt;=17),$C$51+((($C$45-$C$51)*(C251-17))/(47-17)),
IF(AND(C251&gt;17,C251&lt;45),$C$51+((($C$48-$C$51)*(C251-17))/(35-17)),
IF(AND(C251&lt;=17,C251&gt;=5),$C$53+((($C$51-$C$53)*(C251-5))/(17-5)),
IF(C251&lt;5,$C$53+((($C$45-$C$51)*(5-C251))/(47-17)))))))))</f>
        <v>0</v>
      </c>
      <c r="I251" s="373" t="e">
        <f t="shared" ca="1" si="68"/>
        <v>#N/A</v>
      </c>
      <c r="J251" s="373" t="e">
        <f t="shared" si="61"/>
        <v>#DIV/0!</v>
      </c>
      <c r="K251" s="373" t="e">
        <f ca="1">IF(D251="","",
IF('General Info and Test Results'!$C$40="Yes",
IF(AND(C251&lt;47,C251&gt;=35), $I$59+(($I$44-$I$59)/(47-35))*(C251-35),
IF(C251&gt;=47,$I$44+(($I$58-$I$44)/(62-47))*(C251-47),
IF(C251&lt;35,L251))),
$I$44+(($I$58-$I$44)/(62-47))*(C251-47)))</f>
        <v>#N/A</v>
      </c>
      <c r="L251" s="373" t="e">
        <f t="shared" ca="1" si="62"/>
        <v>#N/A</v>
      </c>
      <c r="M251" s="373" t="b">
        <f>IF(D251="","",
IF('General Info and Test Results'!$C$49="No",
IF(OR(C251&gt;=45,C251&lt;=17),$I$51+((($I$45-$I$51)*(C251-17))/(47-17)),
$I$51+((($I$48-$I$51)*(C251-17))/(35-17))),
IF('General Info and Test Results'!$C$49="Yes",
IF(OR(C251&gt;=45,C251&lt;=17),$I$51+((($I$45-$I$51)*(C251-17))/(47-17)),
IF(AND(C251&gt;17,C251&lt;45),$I$51+((($I$48-$I$51)*(C251-17))/(35-17)),
IF(AND(C251&lt;=17,C251&gt;=5),$I$53+((($I$51-$I$53)*(C251-5))/(17-5)),
IF(C251&lt;5,$I$53+((($I$45-$I$51)*(5-C251))/(47-17)))))))))</f>
        <v>0</v>
      </c>
      <c r="N251" s="373" t="e">
        <f t="shared" ca="1" si="69"/>
        <v>#N/A</v>
      </c>
      <c r="O251" s="373" t="e">
        <f t="shared" si="63"/>
        <v>#DIV/0!</v>
      </c>
      <c r="P251" s="373">
        <f t="shared" si="70"/>
        <v>1</v>
      </c>
      <c r="Q251" s="373" t="e">
        <f t="shared" ca="1" si="64"/>
        <v>#N/A</v>
      </c>
      <c r="R251" s="373" t="e">
        <f t="shared" ca="1" si="71"/>
        <v>#N/A</v>
      </c>
      <c r="S251" s="373">
        <f t="shared" si="65"/>
        <v>0</v>
      </c>
      <c r="T251" s="373">
        <f t="shared" si="66"/>
        <v>0</v>
      </c>
      <c r="U251" s="373">
        <f>IF(D251="","",IF('General Info and Test Results'!$C$36="Yes",1+(0.03*(1-((MAX('H2 Tests'!$D$11,1.5)-1.5)/(MIN('H2 Tests'!$D$12,12)-1.5)))),1))</f>
        <v>1</v>
      </c>
      <c r="V251" s="373" t="e">
        <f t="shared" ref="V251:V264" ca="1" si="75">F251/(3.413*K251)</f>
        <v>#N/A</v>
      </c>
      <c r="W251" s="373" t="e">
        <f t="shared" ca="1" si="72"/>
        <v>#N/A</v>
      </c>
      <c r="X251" s="373" t="e">
        <f t="shared" si="73"/>
        <v>#DIV/0!</v>
      </c>
      <c r="Y251" s="373" t="e">
        <f t="shared" ca="1" si="74"/>
        <v>#N/A</v>
      </c>
      <c r="Z251" s="685"/>
      <c r="AA251" s="686"/>
      <c r="AB251" s="686"/>
      <c r="AF251" s="686"/>
      <c r="AG251" s="686"/>
      <c r="AH251" s="686"/>
      <c r="AI251" s="686"/>
      <c r="AJ251" s="367"/>
    </row>
    <row r="252" spans="2:36" x14ac:dyDescent="0.45">
      <c r="B252" s="392">
        <f>IF(C252="","",Tables!A9)</f>
        <v>4</v>
      </c>
      <c r="C252" s="393">
        <f>IF(D252="","",IF($C$137="I",Tables!B10,Tables!B11))</f>
        <v>37</v>
      </c>
      <c r="D252" s="393">
        <f>IF($C$137="I", IF(Tables!C10=0,"",Tables!C10),IF(HLOOKUP($C$137,Tables!$A$1:$H$23,ROW()-241)=0,"",HLOOKUP($C$137,Tables!$A$1:$H$23,ROW()-241)))</f>
        <v>0.109</v>
      </c>
      <c r="E252" s="373">
        <f>IF(D252="","",((HLOOKUP($C$137,Tables!$A$37:$H$40,4,FALSE)-C252)/(HLOOKUP($C$137,Tables!$A$37:$H$40,4,FALSE)-5))*HLOOKUP($C$137,Tables!$A$37:$H$40,3,FALSE)*IF(Product_Type_Input=INDEX(Product_Types,2),$C$29,IF(Product_Type_Input=INDEX(Product_Types,3),$C$60)))</f>
        <v>0</v>
      </c>
      <c r="F252" s="373" t="e">
        <f ca="1">IF(D252="","",
IF('General Info and Test Results'!$C$40="Yes",
IF(AND(C252&lt;47,C252&gt;=35), $C$59+(($C$44-$C$59)/(47-35))*(C252-35),
IF(C252&gt;=47,$C$44+(($C$58-$C$44)/(62-47))*(C252-47),
IF(C252&lt;35,G252))),
$C$44+(($C$58-$C$44)/(62-47))*(C252-47)))</f>
        <v>#N/A</v>
      </c>
      <c r="G252" s="373" t="e">
        <f t="shared" ca="1" si="67"/>
        <v>#N/A</v>
      </c>
      <c r="H252" s="373" t="b">
        <f>IF(D252="","",
IF('General Info and Test Results'!$C$49="No",
IF(OR(C252&gt;=45,C252&lt;=17),$C$51+((($C$45-$C$51)*(C252-17))/(47-17)),
$C$51+((($C$48-$C$51)*(C252-17))/(35-17))),
IF('General Info and Test Results'!$C$49="Yes",
IF(OR(C252&gt;=45,C252&lt;=17),$C$51+((($C$45-$C$51)*(C252-17))/(47-17)),
IF(AND(C252&gt;17,C252&lt;45),$C$51+((($C$48-$C$51)*(C252-17))/(35-17)),
IF(AND(C252&lt;=17,C252&gt;=5),$C$53+((($C$51-$C$53)*(C252-5))/(17-5)),
IF(C252&lt;5,$C$53+((($C$45-$C$51)*(5-C252))/(47-17)))))))))</f>
        <v>0</v>
      </c>
      <c r="I252" s="373" t="e">
        <f t="shared" ca="1" si="68"/>
        <v>#N/A</v>
      </c>
      <c r="J252" s="373" t="e">
        <f t="shared" si="61"/>
        <v>#DIV/0!</v>
      </c>
      <c r="K252" s="373" t="e">
        <f ca="1">IF(D252="","",
IF('General Info and Test Results'!$C$40="Yes",
IF(AND(C252&lt;47,C252&gt;=35), $I$59+(($I$44-$I$59)/(47-35))*(C252-35),
IF(C252&gt;=47,$I$44+(($I$58-$I$44)/(62-47))*(C252-47),
IF(C252&lt;35,L252))),
$I$44+(($I$58-$I$44)/(62-47))*(C252-47)))</f>
        <v>#N/A</v>
      </c>
      <c r="L252" s="373" t="e">
        <f t="shared" ca="1" si="62"/>
        <v>#N/A</v>
      </c>
      <c r="M252" s="373" t="b">
        <f>IF(D252="","",
IF('General Info and Test Results'!$C$49="No",
IF(OR(C252&gt;=45,C252&lt;=17),$I$51+((($I$45-$I$51)*(C252-17))/(47-17)),
$I$51+((($I$48-$I$51)*(C252-17))/(35-17))),
IF('General Info and Test Results'!$C$49="Yes",
IF(OR(C252&gt;=45,C252&lt;=17),$I$51+((($I$45-$I$51)*(C252-17))/(47-17)),
IF(AND(C252&gt;17,C252&lt;45),$I$51+((($I$48-$I$51)*(C252-17))/(35-17)),
IF(AND(C252&lt;=17,C252&gt;=5),$I$53+((($I$51-$I$53)*(C252-5))/(17-5)),
IF(C252&lt;5,$I$53+((($I$45-$I$51)*(5-C252))/(47-17)))))))))</f>
        <v>0</v>
      </c>
      <c r="N252" s="373" t="e">
        <f t="shared" ca="1" si="69"/>
        <v>#N/A</v>
      </c>
      <c r="O252" s="373" t="e">
        <f t="shared" si="63"/>
        <v>#DIV/0!</v>
      </c>
      <c r="P252" s="373">
        <f t="shared" si="70"/>
        <v>0.5</v>
      </c>
      <c r="Q252" s="373" t="e">
        <f t="shared" ca="1" si="64"/>
        <v>#N/A</v>
      </c>
      <c r="R252" s="373" t="e">
        <f t="shared" ca="1" si="71"/>
        <v>#N/A</v>
      </c>
      <c r="S252" s="373">
        <f t="shared" si="65"/>
        <v>0</v>
      </c>
      <c r="T252" s="373">
        <f t="shared" si="66"/>
        <v>0</v>
      </c>
      <c r="U252" s="373">
        <f>IF(D252="","",IF('General Info and Test Results'!$C$36="Yes",1+(0.03*(1-((MAX('H2 Tests'!$D$11,1.5)-1.5)/(MIN('H2 Tests'!$D$12,12)-1.5)))),1))</f>
        <v>1</v>
      </c>
      <c r="V252" s="373" t="e">
        <f t="shared" ca="1" si="75"/>
        <v>#N/A</v>
      </c>
      <c r="W252" s="373" t="e">
        <f t="shared" ca="1" si="72"/>
        <v>#N/A</v>
      </c>
      <c r="X252" s="373" t="e">
        <f t="shared" si="73"/>
        <v>#DIV/0!</v>
      </c>
      <c r="Y252" s="373" t="e">
        <f t="shared" ca="1" si="74"/>
        <v>#N/A</v>
      </c>
      <c r="Z252" s="685"/>
      <c r="AA252" s="686"/>
      <c r="AB252" s="686"/>
      <c r="AF252" s="686"/>
      <c r="AG252" s="686"/>
      <c r="AH252" s="686"/>
      <c r="AI252" s="686"/>
      <c r="AJ252" s="367"/>
    </row>
    <row r="253" spans="2:36" x14ac:dyDescent="0.45">
      <c r="B253" s="392">
        <f>IF(C253="","",Tables!A10)</f>
        <v>5</v>
      </c>
      <c r="C253" s="393">
        <f>IF(D253="","",IF($C$137="I",Tables!B11,Tables!B12))</f>
        <v>32</v>
      </c>
      <c r="D253" s="393">
        <f>IF($C$137="I", IF(Tables!C11=0,"",Tables!C11),IF(HLOOKUP($C$137,Tables!$A$1:$H$23,ROW()-241)=0,"",HLOOKUP($C$137,Tables!$A$1:$H$23,ROW()-241)))</f>
        <v>0.126</v>
      </c>
      <c r="E253" s="373">
        <f>IF(D253="","",((HLOOKUP($C$137,Tables!$A$37:$H$40,4,FALSE)-C253)/(HLOOKUP($C$137,Tables!$A$37:$H$40,4,FALSE)-5))*HLOOKUP($C$137,Tables!$A$37:$H$40,3,FALSE)*IF(Product_Type_Input=INDEX(Product_Types,2),$C$29,IF(Product_Type_Input=INDEX(Product_Types,3),$C$60)))</f>
        <v>0</v>
      </c>
      <c r="F253" s="373" t="e">
        <f ca="1">IF(D253="","",
IF('General Info and Test Results'!$C$40="Yes",
IF(AND(C253&lt;47,C253&gt;=35), $C$59+(($C$44-$C$59)/(47-35))*(C253-35),
IF(C253&gt;=47,$C$44+(($C$58-$C$44)/(62-47))*(C253-47),
IF(C253&lt;35,G253))),
$C$44+(($C$58-$C$44)/(62-47))*(C253-47)))</f>
        <v>#N/A</v>
      </c>
      <c r="G253" s="373" t="e">
        <f t="shared" ca="1" si="67"/>
        <v>#N/A</v>
      </c>
      <c r="H253" s="373" t="b">
        <f>IF(D253="","",
IF('General Info and Test Results'!$C$49="No",
IF(OR(C253&gt;=45,C253&lt;=17),$C$51+((($C$45-$C$51)*(C253-17))/(47-17)),
$C$51+((($C$48-$C$51)*(C253-17))/(35-17))),
IF('General Info and Test Results'!$C$49="Yes",
IF(OR(C253&gt;=45,C253&lt;=17),$C$51+((($C$45-$C$51)*(C253-17))/(47-17)),
IF(AND(C253&gt;17,C253&lt;45),$C$51+((($C$48-$C$51)*(C253-17))/(35-17)),
IF(AND(C253&lt;=17,C253&gt;=5),$C$53+((($C$51-$C$53)*(C253-5))/(17-5)),
IF(C253&lt;5,$C$53+((($C$45-$C$51)*(5-C253))/(47-17)))))))))</f>
        <v>0</v>
      </c>
      <c r="I253" s="373" t="e">
        <f t="shared" ca="1" si="68"/>
        <v>#N/A</v>
      </c>
      <c r="J253" s="373" t="e">
        <f t="shared" si="61"/>
        <v>#DIV/0!</v>
      </c>
      <c r="K253" s="373" t="e">
        <f ca="1">IF(D253="","",
IF('General Info and Test Results'!$C$40="Yes",
IF(AND(C253&lt;47,C253&gt;=35), $I$59+(($I$44-$I$59)/(47-35))*(C253-35),
IF(C253&gt;=47,$I$44+(($I$58-$I$44)/(62-47))*(C253-47),
IF(C253&lt;35,L253))),
$I$44+(($I$58-$I$44)/(62-47))*(C253-47)))</f>
        <v>#N/A</v>
      </c>
      <c r="L253" s="373" t="e">
        <f t="shared" ca="1" si="62"/>
        <v>#N/A</v>
      </c>
      <c r="M253" s="373" t="b">
        <f>IF(D253="","",
IF('General Info and Test Results'!$C$49="No",
IF(OR(C253&gt;=45,C253&lt;=17),$I$51+((($I$45-$I$51)*(C253-17))/(47-17)),
$I$51+((($I$48-$I$51)*(C253-17))/(35-17))),
IF('General Info and Test Results'!$C$49="Yes",
IF(OR(C253&gt;=45,C253&lt;=17),$I$51+((($I$45-$I$51)*(C253-17))/(47-17)),
IF(AND(C253&gt;17,C253&lt;45),$I$51+((($I$48-$I$51)*(C253-17))/(35-17)),
IF(AND(C253&lt;=17,C253&gt;=5),$I$53+((($I$51-$I$53)*(C253-5))/(17-5)),
IF(C253&lt;5,$I$53+((($I$45-$I$51)*(5-C253))/(47-17)))))))))</f>
        <v>0</v>
      </c>
      <c r="N253" s="373" t="e">
        <f t="shared" ca="1" si="69"/>
        <v>#N/A</v>
      </c>
      <c r="O253" s="373" t="e">
        <f t="shared" si="63"/>
        <v>#DIV/0!</v>
      </c>
      <c r="P253" s="373">
        <f t="shared" si="70"/>
        <v>0.5</v>
      </c>
      <c r="Q253" s="373" t="e">
        <f t="shared" ca="1" si="64"/>
        <v>#N/A</v>
      </c>
      <c r="R253" s="373" t="e">
        <f t="shared" ca="1" si="71"/>
        <v>#N/A</v>
      </c>
      <c r="S253" s="373">
        <f t="shared" si="65"/>
        <v>0</v>
      </c>
      <c r="T253" s="373">
        <f t="shared" si="66"/>
        <v>0</v>
      </c>
      <c r="U253" s="373">
        <f>IF(D253="","",IF('General Info and Test Results'!$C$36="Yes",1+(0.03*(1-((MAX('H2 Tests'!$D$11,1.5)-1.5)/(MIN('H2 Tests'!$D$12,12)-1.5)))),1))</f>
        <v>1</v>
      </c>
      <c r="V253" s="373" t="e">
        <f t="shared" ca="1" si="75"/>
        <v>#N/A</v>
      </c>
      <c r="W253" s="373" t="e">
        <f t="shared" ca="1" si="72"/>
        <v>#N/A</v>
      </c>
      <c r="X253" s="373" t="e">
        <f t="shared" si="73"/>
        <v>#DIV/0!</v>
      </c>
      <c r="Y253" s="373" t="e">
        <f t="shared" ca="1" si="74"/>
        <v>#N/A</v>
      </c>
      <c r="Z253" s="685"/>
      <c r="AA253" s="686"/>
      <c r="AB253" s="686"/>
      <c r="AF253" s="686"/>
      <c r="AG253" s="686"/>
      <c r="AH253" s="686"/>
      <c r="AI253" s="686"/>
      <c r="AJ253" s="367"/>
    </row>
    <row r="254" spans="2:36" x14ac:dyDescent="0.45">
      <c r="B254" s="392">
        <f>IF(C254="","",Tables!A11)</f>
        <v>6</v>
      </c>
      <c r="C254" s="393">
        <f>IF(D254="","",IF($C$137="I",Tables!B12,Tables!B13))</f>
        <v>27</v>
      </c>
      <c r="D254" s="393">
        <f>IF($C$137="I", IF(Tables!C12=0,"",Tables!C12),IF(HLOOKUP($C$137,Tables!$A$1:$H$23,ROW()-241)=0,"",HLOOKUP($C$137,Tables!$A$1:$H$23,ROW()-241)))</f>
        <v>8.6999999999999994E-2</v>
      </c>
      <c r="E254" s="373">
        <f>IF(D254="","",((HLOOKUP($C$137,Tables!$A$37:$H$40,4,FALSE)-C254)/(HLOOKUP($C$137,Tables!$A$37:$H$40,4,FALSE)-5))*HLOOKUP($C$137,Tables!$A$37:$H$40,3,FALSE)*IF(Product_Type_Input=INDEX(Product_Types,2),$C$29,IF(Product_Type_Input=INDEX(Product_Types,3),$C$60)))</f>
        <v>0</v>
      </c>
      <c r="F254" s="373" t="e">
        <f ca="1">IF(D254="","",
IF('General Info and Test Results'!$C$40="Yes",
IF(AND(C254&lt;47,C254&gt;=35), $C$59+(($C$44-$C$59)/(47-35))*(C254-35),
IF(C254&gt;=47,$C$44+(($C$58-$C$44)/(62-47))*(C254-47),
IF(C254&lt;35,G254))),
$C$44+(($C$58-$C$44)/(62-47))*(C254-47)))</f>
        <v>#N/A</v>
      </c>
      <c r="G254" s="373" t="e">
        <f t="shared" ca="1" si="67"/>
        <v>#N/A</v>
      </c>
      <c r="H254" s="373" t="b">
        <f>IF(D254="","",
IF('General Info and Test Results'!$C$49="No",
IF(OR(C254&gt;=45,C254&lt;=17),$C$51+((($C$45-$C$51)*(C254-17))/(47-17)),
$C$51+((($C$48-$C$51)*(C254-17))/(35-17))),
IF('General Info and Test Results'!$C$49="Yes",
IF(OR(C254&gt;=45,C254&lt;=17),$C$51+((($C$45-$C$51)*(C254-17))/(47-17)),
IF(AND(C254&gt;17,C254&lt;45),$C$51+((($C$48-$C$51)*(C254-17))/(35-17)),
IF(AND(C254&lt;=17,C254&gt;=5),$C$53+((($C$51-$C$53)*(C254-5))/(17-5)),
IF(C254&lt;5,$C$53+((($C$45-$C$51)*(5-C254))/(47-17)))))))))</f>
        <v>0</v>
      </c>
      <c r="I254" s="373" t="e">
        <f t="shared" ca="1" si="68"/>
        <v>#N/A</v>
      </c>
      <c r="J254" s="373" t="e">
        <f t="shared" si="61"/>
        <v>#DIV/0!</v>
      </c>
      <c r="K254" s="373" t="e">
        <f ca="1">IF(D254="","",
IF('General Info and Test Results'!$C$40="Yes",
IF(AND(C254&lt;47,C254&gt;=35), $I$59+(($I$44-$I$59)/(47-35))*(C254-35),
IF(C254&gt;=47,$I$44+(($I$58-$I$44)/(62-47))*(C254-47),
IF(C254&lt;35,L254))),
$I$44+(($I$58-$I$44)/(62-47))*(C254-47)))</f>
        <v>#N/A</v>
      </c>
      <c r="L254" s="373" t="e">
        <f t="shared" ca="1" si="62"/>
        <v>#N/A</v>
      </c>
      <c r="M254" s="373" t="b">
        <f>IF(D254="","",
IF('General Info and Test Results'!$C$49="No",
IF(OR(C254&gt;=45,C254&lt;=17),$I$51+((($I$45-$I$51)*(C254-17))/(47-17)),
$I$51+((($I$48-$I$51)*(C254-17))/(35-17))),
IF('General Info and Test Results'!$C$49="Yes",
IF(OR(C254&gt;=45,C254&lt;=17),$I$51+((($I$45-$I$51)*(C254-17))/(47-17)),
IF(AND(C254&gt;17,C254&lt;45),$I$51+((($I$48-$I$51)*(C254-17))/(35-17)),
IF(AND(C254&lt;=17,C254&gt;=5),$I$53+((($I$51-$I$53)*(C254-5))/(17-5)),
IF(C254&lt;5,$I$53+((($I$45-$I$51)*(5-C254))/(47-17)))))))))</f>
        <v>0</v>
      </c>
      <c r="N254" s="373" t="e">
        <f t="shared" ca="1" si="69"/>
        <v>#N/A</v>
      </c>
      <c r="O254" s="373" t="e">
        <f t="shared" si="63"/>
        <v>#DIV/0!</v>
      </c>
      <c r="P254" s="373">
        <f t="shared" si="70"/>
        <v>0.5</v>
      </c>
      <c r="Q254" s="373" t="e">
        <f t="shared" ca="1" si="64"/>
        <v>#N/A</v>
      </c>
      <c r="R254" s="373" t="e">
        <f t="shared" ca="1" si="71"/>
        <v>#N/A</v>
      </c>
      <c r="S254" s="373">
        <f t="shared" si="65"/>
        <v>0</v>
      </c>
      <c r="T254" s="373">
        <f t="shared" si="66"/>
        <v>0</v>
      </c>
      <c r="U254" s="373">
        <f>IF(D254="","",IF('General Info and Test Results'!$C$36="Yes",1+(0.03*(1-((MAX('H2 Tests'!$D$11,1.5)-1.5)/(MIN('H2 Tests'!$D$12,12)-1.5)))),1))</f>
        <v>1</v>
      </c>
      <c r="V254" s="373" t="e">
        <f t="shared" ca="1" si="75"/>
        <v>#N/A</v>
      </c>
      <c r="W254" s="373" t="e">
        <f t="shared" ca="1" si="72"/>
        <v>#N/A</v>
      </c>
      <c r="X254" s="373" t="e">
        <f t="shared" si="73"/>
        <v>#DIV/0!</v>
      </c>
      <c r="Y254" s="373" t="e">
        <f t="shared" ca="1" si="74"/>
        <v>#N/A</v>
      </c>
      <c r="Z254" s="685"/>
      <c r="AA254" s="686"/>
      <c r="AB254" s="686"/>
      <c r="AF254" s="686"/>
      <c r="AG254" s="686"/>
      <c r="AH254" s="686"/>
      <c r="AI254" s="686"/>
      <c r="AJ254" s="367"/>
    </row>
    <row r="255" spans="2:36" x14ac:dyDescent="0.45">
      <c r="B255" s="392">
        <f>IF(C255="","",Tables!A12)</f>
        <v>7</v>
      </c>
      <c r="C255" s="393">
        <f>IF(D255="","",IF($C$137="I",Tables!B13,Tables!B14))</f>
        <v>22</v>
      </c>
      <c r="D255" s="393">
        <f>IF($C$137="I", IF(Tables!C13=0,"",Tables!C13),IF(HLOOKUP($C$137,Tables!$A$1:$H$23,ROW()-241)=0,"",HLOOKUP($C$137,Tables!$A$1:$H$23,ROW()-241)))</f>
        <v>5.5E-2</v>
      </c>
      <c r="E255" s="373">
        <f>IF(D255="","",((HLOOKUP($C$137,Tables!$A$37:$H$40,4,FALSE)-C255)/(HLOOKUP($C$137,Tables!$A$37:$H$40,4,FALSE)-5))*HLOOKUP($C$137,Tables!$A$37:$H$40,3,FALSE)*IF(Product_Type_Input=INDEX(Product_Types,2),$C$29,IF(Product_Type_Input=INDEX(Product_Types,3),$C$60)))</f>
        <v>0</v>
      </c>
      <c r="F255" s="373" t="e">
        <f ca="1">IF(D255="","",
IF('General Info and Test Results'!$C$40="Yes",
IF(AND(C255&lt;47,C255&gt;=35), $C$59+(($C$44-$C$59)/(47-35))*(C255-35),
IF(C255&gt;=47,$C$44+(($C$58-$C$44)/(62-47))*(C255-47),
IF(C255&lt;35,G255))),
$C$44+(($C$58-$C$44)/(62-47))*(C255-47)))</f>
        <v>#N/A</v>
      </c>
      <c r="G255" s="373" t="e">
        <f t="shared" ca="1" si="67"/>
        <v>#N/A</v>
      </c>
      <c r="H255" s="373" t="b">
        <f>IF(D255="","",
IF('General Info and Test Results'!$C$49="No",
IF(OR(C255&gt;=45,C255&lt;=17),$C$51+((($C$45-$C$51)*(C255-17))/(47-17)),
$C$51+((($C$48-$C$51)*(C255-17))/(35-17))),
IF('General Info and Test Results'!$C$49="Yes",
IF(OR(C255&gt;=45,C255&lt;=17),$C$51+((($C$45-$C$51)*(C255-17))/(47-17)),
IF(AND(C255&gt;17,C255&lt;45),$C$51+((($C$48-$C$51)*(C255-17))/(35-17)),
IF(AND(C255&lt;=17,C255&gt;=5),$C$53+((($C$51-$C$53)*(C255-5))/(17-5)),
IF(C255&lt;5,$C$53+((($C$45-$C$51)*(5-C255))/(47-17)))))))))</f>
        <v>0</v>
      </c>
      <c r="I255" s="373" t="e">
        <f t="shared" ca="1" si="68"/>
        <v>#N/A</v>
      </c>
      <c r="J255" s="373" t="e">
        <f t="shared" si="61"/>
        <v>#DIV/0!</v>
      </c>
      <c r="K255" s="373" t="e">
        <f ca="1">IF(D255="","",
IF('General Info and Test Results'!$C$40="Yes",
IF(AND(C255&lt;47,C255&gt;=35), $I$59+(($I$44-$I$59)/(47-35))*(C255-35),
IF(C255&gt;=47,$I$44+(($I$58-$I$44)/(62-47))*(C255-47),
IF(C255&lt;35,L255))),
$I$44+(($I$58-$I$44)/(62-47))*(C255-47)))</f>
        <v>#N/A</v>
      </c>
      <c r="L255" s="373" t="e">
        <f t="shared" ca="1" si="62"/>
        <v>#N/A</v>
      </c>
      <c r="M255" s="373" t="b">
        <f>IF(D255="","",
IF('General Info and Test Results'!$C$49="No",
IF(OR(C255&gt;=45,C255&lt;=17),$I$51+((($I$45-$I$51)*(C255-17))/(47-17)),
$I$51+((($I$48-$I$51)*(C255-17))/(35-17))),
IF('General Info and Test Results'!$C$49="Yes",
IF(OR(C255&gt;=45,C255&lt;=17),$I$51+((($I$45-$I$51)*(C255-17))/(47-17)),
IF(AND(C255&gt;17,C255&lt;45),$I$51+((($I$48-$I$51)*(C255-17))/(35-17)),
IF(AND(C255&lt;=17,C255&gt;=5),$I$53+((($I$51-$I$53)*(C255-5))/(17-5)),
IF(C255&lt;5,$I$53+((($I$45-$I$51)*(5-C255))/(47-17)))))))))</f>
        <v>0</v>
      </c>
      <c r="N255" s="373" t="e">
        <f t="shared" ca="1" si="69"/>
        <v>#N/A</v>
      </c>
      <c r="O255" s="373" t="e">
        <f t="shared" si="63"/>
        <v>#DIV/0!</v>
      </c>
      <c r="P255" s="373">
        <f t="shared" si="70"/>
        <v>0.5</v>
      </c>
      <c r="Q255" s="373" t="e">
        <f t="shared" ca="1" si="64"/>
        <v>#N/A</v>
      </c>
      <c r="R255" s="373" t="e">
        <f t="shared" ca="1" si="71"/>
        <v>#N/A</v>
      </c>
      <c r="S255" s="373">
        <f t="shared" si="65"/>
        <v>0</v>
      </c>
      <c r="T255" s="373">
        <f t="shared" si="66"/>
        <v>0</v>
      </c>
      <c r="U255" s="373">
        <f>IF(D255="","",IF('General Info and Test Results'!$C$36="Yes",1+(0.03*(1-((MAX('H2 Tests'!$D$11,1.5)-1.5)/(MIN('H2 Tests'!$D$12,12)-1.5)))),1))</f>
        <v>1</v>
      </c>
      <c r="V255" s="373" t="e">
        <f t="shared" ca="1" si="75"/>
        <v>#N/A</v>
      </c>
      <c r="W255" s="373" t="e">
        <f t="shared" ca="1" si="72"/>
        <v>#N/A</v>
      </c>
      <c r="X255" s="373" t="e">
        <f t="shared" si="73"/>
        <v>#DIV/0!</v>
      </c>
      <c r="Y255" s="373" t="e">
        <f t="shared" ca="1" si="74"/>
        <v>#N/A</v>
      </c>
      <c r="Z255" s="685"/>
      <c r="AA255" s="686"/>
      <c r="AB255" s="686"/>
      <c r="AF255" s="686"/>
      <c r="AG255" s="686"/>
      <c r="AH255" s="686"/>
      <c r="AI255" s="686"/>
      <c r="AJ255" s="367"/>
    </row>
    <row r="256" spans="2:36" x14ac:dyDescent="0.45">
      <c r="B256" s="392">
        <f>IF(C256="","",Tables!A13)</f>
        <v>8</v>
      </c>
      <c r="C256" s="393">
        <f>IF(D256="","",IF($C$137="I",Tables!B14,Tables!B15))</f>
        <v>17</v>
      </c>
      <c r="D256" s="393">
        <f>IF($C$137="I", IF(Tables!C14=0,"",Tables!C14),IF(HLOOKUP($C$137,Tables!$A$1:$H$23,ROW()-241)=0,"",HLOOKUP($C$137,Tables!$A$1:$H$23,ROW()-241)))</f>
        <v>3.5999999999999997E-2</v>
      </c>
      <c r="E256" s="373">
        <f>IF(D256="","",((HLOOKUP($C$137,Tables!$A$37:$H$40,4,FALSE)-C256)/(HLOOKUP($C$137,Tables!$A$37:$H$40,4,FALSE)-5))*HLOOKUP($C$137,Tables!$A$37:$H$40,3,FALSE)*IF(Product_Type_Input=INDEX(Product_Types,2),$C$29,IF(Product_Type_Input=INDEX(Product_Types,3),$C$60)))</f>
        <v>0</v>
      </c>
      <c r="F256" s="373" t="e">
        <f ca="1">IF(D256="","",
IF('General Info and Test Results'!$C$40="Yes",
IF(AND(C256&lt;47,C256&gt;=35), $C$59+(($C$44-$C$59)/(47-35))*(C256-35),
IF(C256&gt;=47,$C$44+(($C$58-$C$44)/(62-47))*(C256-47),
IF(C256&lt;35,G256))),
$C$44+(($C$58-$C$44)/(62-47))*(C256-47)))</f>
        <v>#N/A</v>
      </c>
      <c r="G256" s="373" t="e">
        <f t="shared" ca="1" si="67"/>
        <v>#N/A</v>
      </c>
      <c r="H256" s="373" t="b">
        <f>IF(D256="","",
IF('General Info and Test Results'!$C$49="No",
IF(OR(C256&gt;=45,C256&lt;=17),$C$51+((($C$45-$C$51)*(C256-17))/(47-17)),
$C$51+((($C$48-$C$51)*(C256-17))/(35-17))),
IF('General Info and Test Results'!$C$49="Yes",
IF(OR(C256&gt;=45,C256&lt;=17),$C$51+((($C$45-$C$51)*(C256-17))/(47-17)),
IF(AND(C256&gt;17,C256&lt;45),$C$51+((($C$48-$C$51)*(C256-17))/(35-17)),
IF(AND(C256&lt;=17,C256&gt;=5),$C$53+((($C$51-$C$53)*(C256-5))/(17-5)),
IF(C256&lt;5,$C$53+((($C$45-$C$51)*(5-C256))/(47-17)))))))))</f>
        <v>0</v>
      </c>
      <c r="I256" s="373" t="e">
        <f t="shared" ca="1" si="68"/>
        <v>#N/A</v>
      </c>
      <c r="J256" s="373" t="e">
        <f t="shared" si="61"/>
        <v>#DIV/0!</v>
      </c>
      <c r="K256" s="373" t="e">
        <f ca="1">IF(D256="","",
IF('General Info and Test Results'!$C$40="Yes",
IF(AND(C256&lt;47,C256&gt;=35), $I$59+(($I$44-$I$59)/(47-35))*(C256-35),
IF(C256&gt;=47,$I$44+(($I$58-$I$44)/(62-47))*(C256-47),
IF(C256&lt;35,L256))),
$I$44+(($I$58-$I$44)/(62-47))*(C256-47)))</f>
        <v>#N/A</v>
      </c>
      <c r="L256" s="373" t="e">
        <f t="shared" ca="1" si="62"/>
        <v>#N/A</v>
      </c>
      <c r="M256" s="373" t="b">
        <f>IF(D256="","",
IF('General Info and Test Results'!$C$49="No",
IF(OR(C256&gt;=45,C256&lt;=17),$I$51+((($I$45-$I$51)*(C256-17))/(47-17)),
$I$51+((($I$48-$I$51)*(C256-17))/(35-17))),
IF('General Info and Test Results'!$C$49="Yes",
IF(OR(C256&gt;=45,C256&lt;=17),$I$51+((($I$45-$I$51)*(C256-17))/(47-17)),
IF(AND(C256&gt;17,C256&lt;45),$I$51+((($I$48-$I$51)*(C256-17))/(35-17)),
IF(AND(C256&lt;=17,C256&gt;=5),$I$53+((($I$51-$I$53)*(C256-5))/(17-5)),
IF(C256&lt;5,$I$53+((($I$45-$I$51)*(5-C256))/(47-17)))))))))</f>
        <v>0</v>
      </c>
      <c r="N256" s="373" t="e">
        <f t="shared" ca="1" si="69"/>
        <v>#N/A</v>
      </c>
      <c r="O256" s="373" t="e">
        <f t="shared" si="63"/>
        <v>#DIV/0!</v>
      </c>
      <c r="P256" s="373">
        <f t="shared" si="70"/>
        <v>0.5</v>
      </c>
      <c r="Q256" s="373" t="e">
        <f t="shared" ca="1" si="64"/>
        <v>#N/A</v>
      </c>
      <c r="R256" s="373" t="e">
        <f t="shared" ca="1" si="71"/>
        <v>#N/A</v>
      </c>
      <c r="S256" s="373">
        <f t="shared" si="65"/>
        <v>0</v>
      </c>
      <c r="T256" s="373">
        <f t="shared" si="66"/>
        <v>0</v>
      </c>
      <c r="U256" s="373">
        <f>IF(D256="","",IF('General Info and Test Results'!$C$36="Yes",1+(0.03*(1-((MAX('H2 Tests'!$D$11,1.5)-1.5)/(MIN('H2 Tests'!$D$12,12)-1.5)))),1))</f>
        <v>1</v>
      </c>
      <c r="V256" s="373" t="e">
        <f t="shared" ca="1" si="75"/>
        <v>#N/A</v>
      </c>
      <c r="W256" s="373" t="e">
        <f t="shared" ca="1" si="72"/>
        <v>#N/A</v>
      </c>
      <c r="X256" s="373" t="e">
        <f t="shared" si="73"/>
        <v>#DIV/0!</v>
      </c>
      <c r="Y256" s="373" t="e">
        <f t="shared" ca="1" si="74"/>
        <v>#N/A</v>
      </c>
      <c r="Z256" s="685"/>
      <c r="AA256" s="686"/>
      <c r="AB256" s="686"/>
      <c r="AF256" s="686"/>
      <c r="AG256" s="686"/>
      <c r="AH256" s="686"/>
      <c r="AI256" s="686"/>
      <c r="AJ256" s="367"/>
    </row>
    <row r="257" spans="2:36" x14ac:dyDescent="0.45">
      <c r="B257" s="392">
        <f>IF(C257="","",Tables!A14)</f>
        <v>9</v>
      </c>
      <c r="C257" s="393">
        <f>IF(D257="","",IF($C$137="I",Tables!B15,Tables!B16))</f>
        <v>12</v>
      </c>
      <c r="D257" s="393">
        <f>IF($C$137="I", IF(Tables!C15=0,"",Tables!C15),IF(HLOOKUP($C$137,Tables!$A$1:$H$23,ROW()-241)=0,"",HLOOKUP($C$137,Tables!$A$1:$H$23,ROW()-241)))</f>
        <v>2.5999999999999999E-2</v>
      </c>
      <c r="E257" s="373">
        <f>IF(D257="","",((HLOOKUP($C$137,Tables!$A$37:$H$40,4,FALSE)-C257)/(HLOOKUP($C$137,Tables!$A$37:$H$40,4,FALSE)-5))*HLOOKUP($C$137,Tables!$A$37:$H$40,3,FALSE)*IF(Product_Type_Input=INDEX(Product_Types,2),$C$29,IF(Product_Type_Input=INDEX(Product_Types,3),$C$60)))</f>
        <v>0</v>
      </c>
      <c r="F257" s="373" t="e">
        <f ca="1">IF(D257="","",
IF('General Info and Test Results'!$C$40="Yes",
IF(AND(C257&lt;47,C257&gt;=35), $C$59+(($C$44-$C$59)/(47-35))*(C257-35),
IF(C257&gt;=47,$C$44+(($C$58-$C$44)/(62-47))*(C257-47),
IF(C257&lt;35,G257))),
$C$44+(($C$58-$C$44)/(62-47))*(C257-47)))</f>
        <v>#N/A</v>
      </c>
      <c r="G257" s="373" t="e">
        <f t="shared" ca="1" si="67"/>
        <v>#N/A</v>
      </c>
      <c r="H257" s="373" t="b">
        <f>IF(D257="","",
IF('General Info and Test Results'!$C$49="No",
IF(OR(C257&gt;=45,C257&lt;=17),$C$51+((($C$45-$C$51)*(C257-17))/(47-17)),
$C$51+((($C$48-$C$51)*(C257-17))/(35-17))),
IF('General Info and Test Results'!$C$49="Yes",
IF(OR(C257&gt;=45,C257&lt;=17),$C$51+((($C$45-$C$51)*(C257-17))/(47-17)),
IF(AND(C257&gt;17,C257&lt;45),$C$51+((($C$48-$C$51)*(C257-17))/(35-17)),
IF(AND(C257&lt;=17,C257&gt;=5),$C$53+((($C$51-$C$53)*(C257-5))/(17-5)),
IF(C257&lt;5,$C$53+((($C$45-$C$51)*(5-C257))/(47-17)))))))))</f>
        <v>0</v>
      </c>
      <c r="I257" s="373" t="e">
        <f t="shared" ca="1" si="68"/>
        <v>#N/A</v>
      </c>
      <c r="J257" s="373" t="e">
        <f t="shared" si="61"/>
        <v>#DIV/0!</v>
      </c>
      <c r="K257" s="373" t="e">
        <f ca="1">IF(D257="","",
IF('General Info and Test Results'!$C$40="Yes",
IF(AND(C257&lt;47,C257&gt;=35), $I$59+(($I$44-$I$59)/(47-35))*(C257-35),
IF(C257&gt;=47,$I$44+(($I$58-$I$44)/(62-47))*(C257-47),
IF(C257&lt;35,L257))),
$I$44+(($I$58-$I$44)/(62-47))*(C257-47)))</f>
        <v>#N/A</v>
      </c>
      <c r="L257" s="373" t="e">
        <f t="shared" ca="1" si="62"/>
        <v>#N/A</v>
      </c>
      <c r="M257" s="373" t="b">
        <f>IF(D257="","",
IF('General Info and Test Results'!$C$49="No",
IF(OR(C257&gt;=45,C257&lt;=17),$I$51+((($I$45-$I$51)*(C257-17))/(47-17)),
$I$51+((($I$48-$I$51)*(C257-17))/(35-17))),
IF('General Info and Test Results'!$C$49="Yes",
IF(OR(C257&gt;=45,C257&lt;=17),$I$51+((($I$45-$I$51)*(C257-17))/(47-17)),
IF(AND(C257&gt;17,C257&lt;45),$I$51+((($I$48-$I$51)*(C257-17))/(35-17)),
IF(AND(C257&lt;=17,C257&gt;=5),$I$53+((($I$51-$I$53)*(C257-5))/(17-5)),
IF(C257&lt;5,$I$53+((($I$45-$I$51)*(5-C257))/(47-17)))))))))</f>
        <v>0</v>
      </c>
      <c r="N257" s="373" t="e">
        <f t="shared" ca="1" si="69"/>
        <v>#N/A</v>
      </c>
      <c r="O257" s="373" t="e">
        <f t="shared" si="63"/>
        <v>#DIV/0!</v>
      </c>
      <c r="P257" s="373">
        <f t="shared" si="70"/>
        <v>0.5</v>
      </c>
      <c r="Q257" s="373" t="e">
        <f t="shared" ca="1" si="64"/>
        <v>#N/A</v>
      </c>
      <c r="R257" s="373" t="e">
        <f t="shared" ca="1" si="71"/>
        <v>#N/A</v>
      </c>
      <c r="S257" s="373">
        <f t="shared" si="65"/>
        <v>0</v>
      </c>
      <c r="T257" s="373">
        <f t="shared" si="66"/>
        <v>0</v>
      </c>
      <c r="U257" s="373">
        <f>IF(D257="","",IF('General Info and Test Results'!$C$36="Yes",1+(0.03*(1-((MAX('H2 Tests'!$D$11,1.5)-1.5)/(MIN('H2 Tests'!$D$12,12)-1.5)))),1))</f>
        <v>1</v>
      </c>
      <c r="V257" s="373" t="e">
        <f t="shared" ca="1" si="75"/>
        <v>#N/A</v>
      </c>
      <c r="W257" s="373" t="e">
        <f t="shared" ca="1" si="72"/>
        <v>#N/A</v>
      </c>
      <c r="X257" s="373" t="e">
        <f t="shared" si="73"/>
        <v>#DIV/0!</v>
      </c>
      <c r="Y257" s="373" t="e">
        <f t="shared" ca="1" si="74"/>
        <v>#N/A</v>
      </c>
      <c r="Z257" s="685"/>
      <c r="AA257" s="686"/>
      <c r="AB257" s="686"/>
      <c r="AF257" s="686"/>
      <c r="AG257" s="686"/>
      <c r="AH257" s="686"/>
      <c r="AI257" s="686"/>
      <c r="AJ257" s="367"/>
    </row>
    <row r="258" spans="2:36" x14ac:dyDescent="0.45">
      <c r="B258" s="392">
        <f>IF(C258="","",Tables!A15)</f>
        <v>10</v>
      </c>
      <c r="C258" s="393">
        <f>IF(D258="","",IF($C$137="I",Tables!B16,Tables!B17))</f>
        <v>7</v>
      </c>
      <c r="D258" s="393">
        <f>IF($C$137="I", IF(Tables!C16=0,"",Tables!C16),IF(HLOOKUP($C$137,Tables!$A$1:$H$23,ROW()-241)=0,"",HLOOKUP($C$137,Tables!$A$1:$H$23,ROW()-241)))</f>
        <v>1.2999999999999999E-2</v>
      </c>
      <c r="E258" s="373">
        <f>IF(D258="","",((HLOOKUP($C$137,Tables!$A$37:$H$40,4,FALSE)-C258)/(HLOOKUP($C$137,Tables!$A$37:$H$40,4,FALSE)-5))*HLOOKUP($C$137,Tables!$A$37:$H$40,3,FALSE)*IF(Product_Type_Input=INDEX(Product_Types,2),$C$29,IF(Product_Type_Input=INDEX(Product_Types,3),$C$60)))</f>
        <v>0</v>
      </c>
      <c r="F258" s="373" t="e">
        <f ca="1">IF(D258="","",
IF('General Info and Test Results'!$C$40="Yes",
IF(AND(C258&lt;47,C258&gt;=35), $C$59+(($C$44-$C$59)/(47-35))*(C258-35),
IF(C258&gt;=47,$C$44+(($C$58-$C$44)/(62-47))*(C258-47),
IF(C258&lt;35,G258))),
$C$44+(($C$58-$C$44)/(62-47))*(C258-47)))</f>
        <v>#N/A</v>
      </c>
      <c r="G258" s="373" t="e">
        <f t="shared" ca="1" si="67"/>
        <v>#N/A</v>
      </c>
      <c r="H258" s="373" t="b">
        <f>IF(D258="","",
IF('General Info and Test Results'!$C$49="No",
IF(OR(C258&gt;=45,C258&lt;=17),$C$51+((($C$45-$C$51)*(C258-17))/(47-17)),
$C$51+((($C$48-$C$51)*(C258-17))/(35-17))),
IF('General Info and Test Results'!$C$49="Yes",
IF(OR(C258&gt;=45,C258&lt;=17),$C$51+((($C$45-$C$51)*(C258-17))/(47-17)),
IF(AND(C258&gt;17,C258&lt;45),$C$51+((($C$48-$C$51)*(C258-17))/(35-17)),
IF(AND(C258&lt;=17,C258&gt;=5),$C$53+((($C$51-$C$53)*(C258-5))/(17-5)),
IF(C258&lt;5,$C$53+((($C$45-$C$51)*(5-C258))/(47-17)))))))))</f>
        <v>0</v>
      </c>
      <c r="I258" s="373" t="e">
        <f t="shared" ca="1" si="68"/>
        <v>#N/A</v>
      </c>
      <c r="J258" s="373" t="e">
        <f t="shared" si="61"/>
        <v>#DIV/0!</v>
      </c>
      <c r="K258" s="373" t="e">
        <f ca="1">IF(D258="","",
IF('General Info and Test Results'!$C$40="Yes",
IF(AND(C258&lt;47,C258&gt;=35), $I$59+(($I$44-$I$59)/(47-35))*(C258-35),
IF(C258&gt;=47,$I$44+(($I$58-$I$44)/(62-47))*(C258-47),
IF(C258&lt;35,L258))),
$I$44+(($I$58-$I$44)/(62-47))*(C258-47)))</f>
        <v>#N/A</v>
      </c>
      <c r="L258" s="373" t="e">
        <f t="shared" ca="1" si="62"/>
        <v>#N/A</v>
      </c>
      <c r="M258" s="373" t="b">
        <f>IF(D258="","",
IF('General Info and Test Results'!$C$49="No",
IF(OR(C258&gt;=45,C258&lt;=17),$I$51+((($I$45-$I$51)*(C258-17))/(47-17)),
$I$51+((($I$48-$I$51)*(C258-17))/(35-17))),
IF('General Info and Test Results'!$C$49="Yes",
IF(OR(C258&gt;=45,C258&lt;=17),$I$51+((($I$45-$I$51)*(C258-17))/(47-17)),
IF(AND(C258&gt;17,C258&lt;45),$I$51+((($I$48-$I$51)*(C258-17))/(35-17)),
IF(AND(C258&lt;=17,C258&gt;=5),$I$53+((($I$51-$I$53)*(C258-5))/(17-5)),
IF(C258&lt;5,$I$53+((($I$45-$I$51)*(5-C258))/(47-17)))))))))</f>
        <v>0</v>
      </c>
      <c r="N258" s="373" t="e">
        <f t="shared" ca="1" si="69"/>
        <v>#N/A</v>
      </c>
      <c r="O258" s="373" t="e">
        <f t="shared" si="63"/>
        <v>#DIV/0!</v>
      </c>
      <c r="P258" s="373">
        <f t="shared" si="70"/>
        <v>0.5</v>
      </c>
      <c r="Q258" s="373" t="e">
        <f t="shared" ca="1" si="64"/>
        <v>#N/A</v>
      </c>
      <c r="R258" s="373" t="e">
        <f t="shared" ca="1" si="71"/>
        <v>#N/A</v>
      </c>
      <c r="S258" s="373">
        <f t="shared" si="65"/>
        <v>0</v>
      </c>
      <c r="T258" s="373">
        <f t="shared" si="66"/>
        <v>0</v>
      </c>
      <c r="U258" s="373">
        <f>IF(D258="","",IF('General Info and Test Results'!$C$36="Yes",1+(0.03*(1-((MAX('H2 Tests'!$D$11,1.5)-1.5)/(MIN('H2 Tests'!$D$12,12)-1.5)))),1))</f>
        <v>1</v>
      </c>
      <c r="V258" s="373" t="e">
        <f t="shared" ca="1" si="75"/>
        <v>#N/A</v>
      </c>
      <c r="W258" s="373" t="e">
        <f t="shared" ca="1" si="72"/>
        <v>#N/A</v>
      </c>
      <c r="X258" s="373" t="e">
        <f t="shared" si="73"/>
        <v>#DIV/0!</v>
      </c>
      <c r="Y258" s="373" t="e">
        <f t="shared" ca="1" si="74"/>
        <v>#N/A</v>
      </c>
      <c r="Z258" s="685"/>
      <c r="AA258" s="686"/>
      <c r="AB258" s="686"/>
      <c r="AF258" s="686"/>
      <c r="AG258" s="686"/>
      <c r="AH258" s="686"/>
      <c r="AI258" s="686"/>
      <c r="AJ258" s="367"/>
    </row>
    <row r="259" spans="2:36" x14ac:dyDescent="0.45">
      <c r="B259" s="392">
        <f>IF(C259="","",Tables!A16)</f>
        <v>11</v>
      </c>
      <c r="C259" s="393">
        <f>IF(D259="","",IF($C$137="I",Tables!B17,Tables!B18))</f>
        <v>2</v>
      </c>
      <c r="D259" s="393">
        <f>IF($C$137="I", IF(Tables!C17=0,"",Tables!C17),IF(HLOOKUP($C$137,Tables!$A$1:$H$23,ROW()-241)=0,"",HLOOKUP($C$137,Tables!$A$1:$H$23,ROW()-241)))</f>
        <v>6.0000000000000001E-3</v>
      </c>
      <c r="E259" s="373">
        <f>IF(D259="","",((HLOOKUP($C$137,Tables!$A$37:$H$40,4,FALSE)-C259)/(HLOOKUP($C$137,Tables!$A$37:$H$40,4,FALSE)-5))*HLOOKUP($C$137,Tables!$A$37:$H$40,3,FALSE)*IF(Product_Type_Input=INDEX(Product_Types,2),$C$29,IF(Product_Type_Input=INDEX(Product_Types,3),$C$60)))</f>
        <v>0</v>
      </c>
      <c r="F259" s="373" t="e">
        <f ca="1">IF(D259="","",
IF('General Info and Test Results'!$C$40="Yes",
IF(AND(C259&lt;47,C259&gt;=35), $C$59+(($C$44-$C$59)/(47-35))*(C259-35),
IF(C259&gt;=47,$C$44+(($C$58-$C$44)/(62-47))*(C259-47),
IF(C259&lt;35,G259))),
$C$44+(($C$58-$C$44)/(62-47))*(C259-47)))</f>
        <v>#N/A</v>
      </c>
      <c r="G259" s="373" t="e">
        <f t="shared" ca="1" si="67"/>
        <v>#N/A</v>
      </c>
      <c r="H259" s="373" t="b">
        <f>IF(D259="","",
IF('General Info and Test Results'!$C$49="No",
IF(OR(C259&gt;=45,C259&lt;=17),$C$51+((($C$45-$C$51)*(C259-17))/(47-17)),
$C$51+((($C$48-$C$51)*(C259-17))/(35-17))),
IF('General Info and Test Results'!$C$49="Yes",
IF(OR(C259&gt;=45,C259&lt;=17),$C$51+((($C$45-$C$51)*(C259-17))/(47-17)),
IF(AND(C259&gt;17,C259&lt;45),$C$51+((($C$48-$C$51)*(C259-17))/(35-17)),
IF(AND(C259&lt;=17,C259&gt;=5),$C$53+((($C$51-$C$53)*(C259-5))/(17-5)),
IF(C259&lt;5,$C$53+((($C$45-$C$51)*(5-C259))/(47-17)))))))))</f>
        <v>0</v>
      </c>
      <c r="I259" s="373" t="e">
        <f t="shared" ca="1" si="68"/>
        <v>#N/A</v>
      </c>
      <c r="J259" s="373" t="e">
        <f t="shared" si="61"/>
        <v>#DIV/0!</v>
      </c>
      <c r="K259" s="373" t="e">
        <f ca="1">IF(D259="","",
IF('General Info and Test Results'!$C$40="Yes",
IF(AND(C259&lt;47,C259&gt;=35), $I$59+(($I$44-$I$59)/(47-35))*(C259-35),
IF(C259&gt;=47,$I$44+(($I$58-$I$44)/(62-47))*(C259-47),
IF(C259&lt;35,L259))),
$I$44+(($I$58-$I$44)/(62-47))*(C259-47)))</f>
        <v>#N/A</v>
      </c>
      <c r="L259" s="373" t="e">
        <f t="shared" ca="1" si="62"/>
        <v>#N/A</v>
      </c>
      <c r="M259" s="373" t="b">
        <f>IF(D259="","",
IF('General Info and Test Results'!$C$49="No",
IF(OR(C259&gt;=45,C259&lt;=17),$I$51+((($I$45-$I$51)*(C259-17))/(47-17)),
$I$51+((($I$48-$I$51)*(C259-17))/(35-17))),
IF('General Info and Test Results'!$C$49="Yes",
IF(OR(C259&gt;=45,C259&lt;=17),$I$51+((($I$45-$I$51)*(C259-17))/(47-17)),
IF(AND(C259&gt;17,C259&lt;45),$I$51+((($I$48-$I$51)*(C259-17))/(35-17)),
IF(AND(C259&lt;=17,C259&gt;=5),$I$53+((($I$51-$I$53)*(C259-5))/(17-5)),
IF(C259&lt;5,$I$53+((($I$45-$I$51)*(5-C259))/(47-17)))))))))</f>
        <v>0</v>
      </c>
      <c r="N259" s="373" t="e">
        <f t="shared" ca="1" si="69"/>
        <v>#N/A</v>
      </c>
      <c r="O259" s="373" t="e">
        <f t="shared" si="63"/>
        <v>#DIV/0!</v>
      </c>
      <c r="P259" s="373">
        <f t="shared" si="70"/>
        <v>0.5</v>
      </c>
      <c r="Q259" s="373" t="e">
        <f t="shared" ca="1" si="64"/>
        <v>#N/A</v>
      </c>
      <c r="R259" s="373" t="e">
        <f t="shared" ca="1" si="71"/>
        <v>#N/A</v>
      </c>
      <c r="S259" s="373">
        <f t="shared" si="65"/>
        <v>0</v>
      </c>
      <c r="T259" s="373">
        <f t="shared" si="66"/>
        <v>0</v>
      </c>
      <c r="U259" s="373">
        <f>IF(D259="","",IF('General Info and Test Results'!$C$36="Yes",1+(0.03*(1-((MAX('H2 Tests'!$D$11,1.5)-1.5)/(MIN('H2 Tests'!$D$12,12)-1.5)))),1))</f>
        <v>1</v>
      </c>
      <c r="V259" s="373" t="e">
        <f t="shared" ca="1" si="75"/>
        <v>#N/A</v>
      </c>
      <c r="W259" s="373" t="e">
        <f t="shared" ca="1" si="72"/>
        <v>#N/A</v>
      </c>
      <c r="X259" s="373" t="e">
        <f t="shared" si="73"/>
        <v>#DIV/0!</v>
      </c>
      <c r="Y259" s="373" t="e">
        <f t="shared" ca="1" si="74"/>
        <v>#N/A</v>
      </c>
      <c r="Z259" s="685"/>
      <c r="AA259" s="686"/>
      <c r="AB259" s="686"/>
      <c r="AF259" s="686"/>
      <c r="AG259" s="686"/>
      <c r="AH259" s="686"/>
      <c r="AI259" s="686"/>
      <c r="AJ259" s="367"/>
    </row>
    <row r="260" spans="2:36" x14ac:dyDescent="0.45">
      <c r="B260" s="392">
        <f>IF(C260="","",Tables!A17)</f>
        <v>12</v>
      </c>
      <c r="C260" s="393">
        <f>IF(D260="","",IF($C$137="I",Tables!B18,Tables!B19))</f>
        <v>-3</v>
      </c>
      <c r="D260" s="393">
        <f>IF($C$137="I", IF(Tables!C18=0,"",Tables!C18),IF(HLOOKUP($C$137,Tables!$A$1:$H$23,ROW()-241)=0,"",HLOOKUP($C$137,Tables!$A$1:$H$23,ROW()-241)))</f>
        <v>2E-3</v>
      </c>
      <c r="E260" s="373">
        <f>IF(D260="","",((HLOOKUP($C$137,Tables!$A$37:$H$40,4,FALSE)-C260)/(HLOOKUP($C$137,Tables!$A$37:$H$40,4,FALSE)-5))*HLOOKUP($C$137,Tables!$A$37:$H$40,3,FALSE)*IF(Product_Type_Input=INDEX(Product_Types,2),$C$29,IF(Product_Type_Input=INDEX(Product_Types,3),$C$60)))</f>
        <v>0</v>
      </c>
      <c r="F260" s="373" t="e">
        <f ca="1">IF(D260="","",
IF('General Info and Test Results'!$C$40="Yes",
IF(AND(C260&lt;47,C260&gt;=35), $C$59+(($C$44-$C$59)/(47-35))*(C260-35),
IF(C260&gt;=47,$C$44+(($C$58-$C$44)/(62-47))*(C260-47),
IF(C260&lt;35,G260))),
$C$44+(($C$58-$C$44)/(62-47))*(C260-47)))</f>
        <v>#N/A</v>
      </c>
      <c r="G260" s="373" t="e">
        <f t="shared" ca="1" si="67"/>
        <v>#N/A</v>
      </c>
      <c r="H260" s="373" t="b">
        <f>IF(D260="","",
IF('General Info and Test Results'!$C$49="No",
IF(OR(C260&gt;=45,C260&lt;=17),$C$51+((($C$45-$C$51)*(C260-17))/(47-17)),
$C$51+((($C$48-$C$51)*(C260-17))/(35-17))),
IF('General Info and Test Results'!$C$49="Yes",
IF(OR(C260&gt;=45,C260&lt;=17),$C$51+((($C$45-$C$51)*(C260-17))/(47-17)),
IF(AND(C260&gt;17,C260&lt;45),$C$51+((($C$48-$C$51)*(C260-17))/(35-17)),
IF(AND(C260&lt;=17,C260&gt;=5),$C$53+((($C$51-$C$53)*(C260-5))/(17-5)),
IF(C260&lt;5,$C$53+((($C$45-$C$51)*(5-C260))/(47-17)))))))))</f>
        <v>0</v>
      </c>
      <c r="I260" s="373" t="e">
        <f t="shared" ca="1" si="68"/>
        <v>#N/A</v>
      </c>
      <c r="J260" s="373" t="e">
        <f t="shared" si="61"/>
        <v>#DIV/0!</v>
      </c>
      <c r="K260" s="373" t="e">
        <f ca="1">IF(D260="","",
IF('General Info and Test Results'!$C$40="Yes",
IF(AND(C260&lt;47,C260&gt;=35), $I$59+(($I$44-$I$59)/(47-35))*(C260-35),
IF(C260&gt;=47,$I$44+(($I$58-$I$44)/(62-47))*(C260-47),
IF(C260&lt;35,L260))),
$I$44+(($I$58-$I$44)/(62-47))*(C260-47)))</f>
        <v>#N/A</v>
      </c>
      <c r="L260" s="373" t="e">
        <f t="shared" ca="1" si="62"/>
        <v>#N/A</v>
      </c>
      <c r="M260" s="373" t="b">
        <f>IF(D260="","",
IF('General Info and Test Results'!$C$49="No",
IF(OR(C260&gt;=45,C260&lt;=17),$I$51+((($I$45-$I$51)*(C260-17))/(47-17)),
$I$51+((($I$48-$I$51)*(C260-17))/(35-17))),
IF('General Info and Test Results'!$C$49="Yes",
IF(OR(C260&gt;=45,C260&lt;=17),$I$51+((($I$45-$I$51)*(C260-17))/(47-17)),
IF(AND(C260&gt;17,C260&lt;45),$I$51+((($I$48-$I$51)*(C260-17))/(35-17)),
IF(AND(C260&lt;=17,C260&gt;=5),$I$53+((($I$51-$I$53)*(C260-5))/(17-5)),
IF(C260&lt;5,$I$53+((($I$45-$I$51)*(5-C260))/(47-17)))))))))</f>
        <v>0</v>
      </c>
      <c r="N260" s="373" t="e">
        <f t="shared" ca="1" si="69"/>
        <v>#N/A</v>
      </c>
      <c r="O260" s="373" t="e">
        <f t="shared" si="63"/>
        <v>#DIV/0!</v>
      </c>
      <c r="P260" s="373">
        <f t="shared" si="70"/>
        <v>0.5</v>
      </c>
      <c r="Q260" s="373" t="e">
        <f t="shared" ca="1" si="64"/>
        <v>#N/A</v>
      </c>
      <c r="R260" s="373" t="e">
        <f t="shared" ca="1" si="71"/>
        <v>#N/A</v>
      </c>
      <c r="S260" s="373">
        <f t="shared" si="65"/>
        <v>0</v>
      </c>
      <c r="T260" s="373">
        <f t="shared" si="66"/>
        <v>0</v>
      </c>
      <c r="U260" s="373">
        <f>IF(D260="","",IF('General Info and Test Results'!$C$36="Yes",1+(0.03*(1-((MAX('H2 Tests'!$D$11,1.5)-1.5)/(MIN('H2 Tests'!$D$12,12)-1.5)))),1))</f>
        <v>1</v>
      </c>
      <c r="V260" s="373" t="e">
        <f t="shared" ca="1" si="75"/>
        <v>#N/A</v>
      </c>
      <c r="W260" s="373" t="e">
        <f t="shared" ca="1" si="72"/>
        <v>#N/A</v>
      </c>
      <c r="X260" s="373" t="e">
        <f t="shared" si="73"/>
        <v>#DIV/0!</v>
      </c>
      <c r="Y260" s="373" t="e">
        <f t="shared" ca="1" si="74"/>
        <v>#N/A</v>
      </c>
      <c r="Z260" s="685"/>
      <c r="AA260" s="686"/>
      <c r="AB260" s="686"/>
      <c r="AF260" s="686"/>
      <c r="AG260" s="686"/>
      <c r="AH260" s="686"/>
      <c r="AI260" s="686"/>
      <c r="AJ260" s="367"/>
    </row>
    <row r="261" spans="2:36" x14ac:dyDescent="0.45">
      <c r="B261" s="392">
        <f>IF(C261="","",Tables!A18)</f>
        <v>13</v>
      </c>
      <c r="C261" s="393">
        <f>IF(D261="","",IF($C$137="I",Tables!B19,Tables!B20))</f>
        <v>-8</v>
      </c>
      <c r="D261" s="393">
        <f>IF($C$137="I", IF(Tables!C19=0,"",Tables!C19),IF(HLOOKUP($C$137,Tables!$A$1:$H$23,ROW()-241)=0,"",HLOOKUP($C$137,Tables!$A$1:$H$23,ROW()-241)))</f>
        <v>1E-3</v>
      </c>
      <c r="E261" s="373">
        <f>IF(D261="","",((HLOOKUP($C$137,Tables!$A$37:$H$40,4,FALSE)-C261)/(HLOOKUP($C$137,Tables!$A$37:$H$40,4,FALSE)-5))*HLOOKUP($C$137,Tables!$A$37:$H$40,3,FALSE)*IF(Product_Type_Input=INDEX(Product_Types,2),$C$29,IF(Product_Type_Input=INDEX(Product_Types,3),$C$60)))</f>
        <v>0</v>
      </c>
      <c r="F261" s="373" t="e">
        <f ca="1">IF(D261="","",
IF('General Info and Test Results'!$C$40="Yes",
IF(AND(C261&lt;47,C261&gt;=35), $C$59+(($C$44-$C$59)/(47-35))*(C261-35),
IF(C261&gt;=47,$C$44+(($C$58-$C$44)/(62-47))*(C261-47),
IF(C261&lt;35,G261))),
$C$44+(($C$58-$C$44)/(62-47))*(C261-47)))</f>
        <v>#N/A</v>
      </c>
      <c r="G261" s="373" t="e">
        <f t="shared" ca="1" si="67"/>
        <v>#N/A</v>
      </c>
      <c r="H261" s="373" t="b">
        <f>IF(D261="","",
IF('General Info and Test Results'!$C$49="No",
IF(OR(C261&gt;=45,C261&lt;=17),$C$51+((($C$45-$C$51)*(C261-17))/(47-17)),
$C$51+((($C$48-$C$51)*(C261-17))/(35-17))),
IF('General Info and Test Results'!$C$49="Yes",
IF(OR(C261&gt;=45,C261&lt;=17),$C$51+((($C$45-$C$51)*(C261-17))/(47-17)),
IF(AND(C261&gt;17,C261&lt;45),$C$51+((($C$48-$C$51)*(C261-17))/(35-17)),
IF(AND(C261&lt;=17,C261&gt;=5),$C$53+((($C$51-$C$53)*(C261-5))/(17-5)),
IF(C261&lt;5,$C$53+((($C$45-$C$51)*(5-C261))/(47-17)))))))))</f>
        <v>0</v>
      </c>
      <c r="I261" s="373" t="e">
        <f t="shared" ca="1" si="68"/>
        <v>#N/A</v>
      </c>
      <c r="J261" s="373" t="e">
        <f t="shared" si="61"/>
        <v>#DIV/0!</v>
      </c>
      <c r="K261" s="373" t="e">
        <f ca="1">IF(D261="","",
IF('General Info and Test Results'!$C$40="Yes",
IF(AND(C261&lt;47,C261&gt;=35), $I$59+(($I$44-$I$59)/(47-35))*(C261-35),
IF(C261&gt;=47,$I$44+(($I$58-$I$44)/(62-47))*(C261-47),
IF(C261&lt;35,L261))),
$I$44+(($I$58-$I$44)/(62-47))*(C261-47)))</f>
        <v>#N/A</v>
      </c>
      <c r="L261" s="373" t="e">
        <f t="shared" ca="1" si="62"/>
        <v>#N/A</v>
      </c>
      <c r="M261" s="373" t="b">
        <f>IF(D261="","",
IF('General Info and Test Results'!$C$49="No",
IF(OR(C261&gt;=45,C261&lt;=17),$I$51+((($I$45-$I$51)*(C261-17))/(47-17)),
$I$51+((($I$48-$I$51)*(C261-17))/(35-17))),
IF('General Info and Test Results'!$C$49="Yes",
IF(OR(C261&gt;=45,C261&lt;=17),$I$51+((($I$45-$I$51)*(C261-17))/(47-17)),
IF(AND(C261&gt;17,C261&lt;45),$I$51+((($I$48-$I$51)*(C261-17))/(35-17)),
IF(AND(C261&lt;=17,C261&gt;=5),$I$53+((($I$51-$I$53)*(C261-5))/(17-5)),
IF(C261&lt;5,$I$53+((($I$45-$I$51)*(5-C261))/(47-17)))))))))</f>
        <v>0</v>
      </c>
      <c r="N261" s="373" t="e">
        <f t="shared" ca="1" si="69"/>
        <v>#N/A</v>
      </c>
      <c r="O261" s="373" t="e">
        <f t="shared" si="63"/>
        <v>#DIV/0!</v>
      </c>
      <c r="P261" s="373">
        <f t="shared" si="70"/>
        <v>0.5</v>
      </c>
      <c r="Q261" s="373" t="e">
        <f t="shared" ca="1" si="64"/>
        <v>#N/A</v>
      </c>
      <c r="R261" s="373" t="e">
        <f t="shared" ca="1" si="71"/>
        <v>#N/A</v>
      </c>
      <c r="S261" s="373">
        <f t="shared" si="65"/>
        <v>0</v>
      </c>
      <c r="T261" s="373">
        <f t="shared" si="66"/>
        <v>0</v>
      </c>
      <c r="U261" s="373">
        <f>IF(D261="","",IF('General Info and Test Results'!$C$36="Yes",1+(0.03*(1-((MAX('H2 Tests'!$D$11,1.5)-1.5)/(MIN('H2 Tests'!$D$12,12)-1.5)))),1))</f>
        <v>1</v>
      </c>
      <c r="V261" s="373" t="e">
        <f t="shared" ca="1" si="75"/>
        <v>#N/A</v>
      </c>
      <c r="W261" s="373" t="e">
        <f t="shared" ca="1" si="72"/>
        <v>#N/A</v>
      </c>
      <c r="X261" s="373" t="e">
        <f t="shared" si="73"/>
        <v>#DIV/0!</v>
      </c>
      <c r="Y261" s="373" t="e">
        <f t="shared" ca="1" si="74"/>
        <v>#N/A</v>
      </c>
      <c r="Z261" s="685"/>
      <c r="AA261" s="686"/>
      <c r="AB261" s="686"/>
      <c r="AF261" s="686"/>
      <c r="AG261" s="686"/>
      <c r="AH261" s="686"/>
      <c r="AI261" s="686"/>
      <c r="AJ261" s="367"/>
    </row>
    <row r="262" spans="2:36" x14ac:dyDescent="0.45">
      <c r="B262" s="392" t="str">
        <f>IF(C262="","",Tables!A19)</f>
        <v/>
      </c>
      <c r="C262" s="393" t="str">
        <f>IF(D262="","",IF($C$137="I",Tables!B20,Tables!B21))</f>
        <v/>
      </c>
      <c r="D262" s="393" t="str">
        <f>IF($C$137="I", IF(Tables!C20=0,"",Tables!C20),IF(HLOOKUP($C$137,Tables!$A$1:$H$23,ROW()-241)=0,"",HLOOKUP($C$137,Tables!$A$1:$H$23,ROW()-241)))</f>
        <v/>
      </c>
      <c r="E262" s="373" t="str">
        <f>IF(D262="","",((HLOOKUP($C$137,Tables!$A$37:$H$40,4,FALSE)-C262)/(HLOOKUP($C$137,Tables!$A$37:$H$40,4,FALSE)-5))*HLOOKUP($C$137,Tables!$A$37:$H$40,3,FALSE)*IF(Product_Type_Input=INDEX(Product_Types,2),$C$29,IF(Product_Type_Input=INDEX(Product_Types,3),$C$60)))</f>
        <v/>
      </c>
      <c r="F262" s="373" t="str">
        <f>IF(D262="","",
IF('General Info and Test Results'!$C$40="Yes",
IF(AND(C262&lt;47,C262&gt;=35), $C$59+(($C$44-$C$59)/(47-35))*(C262-35),
IF(C262&gt;=47,$C$44+(($C$58-$C$44)/(62-47))*(C262-47),
IF(C262&lt;35,G262))),
$C$44+(($C$58-$C$44)/(62-47))*(C262-47)))</f>
        <v/>
      </c>
      <c r="G262" s="373" t="str">
        <f t="shared" si="67"/>
        <v/>
      </c>
      <c r="H262" s="373" t="str">
        <f>IF(D262="","",
IF('General Info and Test Results'!$C$49="No",
IF(OR(C262&gt;=45,C262&lt;=17),$C$51+((($C$45-$C$51)*(C262-17))/(47-17)),
$C$51+((($C$48-$C$51)*(C262-17))/(35-17))),
IF('General Info and Test Results'!$C$49="Yes",
IF(OR(C262&gt;=45,C262&lt;=17),$C$51+((($C$45-$C$51)*(C262-17))/(47-17)),
IF(AND(C262&gt;17,C262&lt;45),$C$51+((($C$48-$C$51)*(C262-17))/(35-17)),
IF(AND(C262&lt;=17,C262&gt;=5),$C$53+((($C$51-$C$53)*(C262-5))/(17-5)),
IF(C262&lt;5,$C$53+((($C$45-$C$51)*(5-C262))/(47-17)))))))))</f>
        <v/>
      </c>
      <c r="I262" s="373" t="str">
        <f t="shared" si="68"/>
        <v/>
      </c>
      <c r="J262" s="373" t="str">
        <f t="shared" si="61"/>
        <v/>
      </c>
      <c r="K262" s="373" t="str">
        <f>IF(D262="","",
IF('General Info and Test Results'!$C$40="Yes",
IF(AND(C262&lt;47,C262&gt;=35), $I$59+(($I$44-$I$59)/(47-35))*(C262-35),
IF(C262&gt;=47,$I$44+(($I$58-$I$44)/(62-47))*(C262-47),
IF(C262&lt;35,L262))),
$I$44+(($I$58-$I$44)/(62-47))*(C262-47)))</f>
        <v/>
      </c>
      <c r="L262" s="373" t="str">
        <f t="shared" si="62"/>
        <v/>
      </c>
      <c r="M262" s="373" t="str">
        <f>IF(D262="","",
IF('General Info and Test Results'!$C$49="No",
IF(OR(C262&gt;=45,C262&lt;=17),$I$51+((($I$45-$I$51)*(C262-17))/(47-17)),
$I$51+((($I$48-$I$51)*(C262-17))/(35-17))),
IF('General Info and Test Results'!$C$49="Yes",
IF(OR(C262&gt;=45,C262&lt;=17),$I$51+((($I$45-$I$51)*(C262-17))/(47-17)),
IF(AND(C262&gt;17,C262&lt;45),$I$51+((($I$48-$I$51)*(C262-17))/(35-17)),
IF(AND(C262&lt;=17,C262&gt;=5),$I$53+((($I$51-$I$53)*(C262-5))/(17-5)),
IF(C262&lt;5,$I$53+((($I$45-$I$51)*(5-C262))/(47-17)))))))))</f>
        <v/>
      </c>
      <c r="N262" s="373" t="str">
        <f t="shared" si="69"/>
        <v/>
      </c>
      <c r="O262" s="373" t="str">
        <f t="shared" si="63"/>
        <v/>
      </c>
      <c r="P262" s="373" t="str">
        <f t="shared" si="70"/>
        <v/>
      </c>
      <c r="Q262" s="373" t="str">
        <f t="shared" si="64"/>
        <v/>
      </c>
      <c r="R262" s="373" t="str">
        <f t="shared" si="71"/>
        <v/>
      </c>
      <c r="S262" s="373" t="str">
        <f t="shared" si="65"/>
        <v/>
      </c>
      <c r="T262" s="373" t="str">
        <f t="shared" si="66"/>
        <v/>
      </c>
      <c r="U262" s="373" t="str">
        <f>IF(D262="","",IF('General Info and Test Results'!$C$36="Yes",1+(0.03*(1-((MAX('H2 Tests'!$D$11,1.5)-1.5)/(MIN('H2 Tests'!$D$12,12)-1.5)))),1))</f>
        <v/>
      </c>
      <c r="V262" s="373" t="e">
        <f t="shared" si="75"/>
        <v>#VALUE!</v>
      </c>
      <c r="W262" s="373" t="e">
        <f t="shared" si="72"/>
        <v>#VALUE!</v>
      </c>
      <c r="X262" s="373" t="e">
        <f t="shared" si="73"/>
        <v>#VALUE!</v>
      </c>
      <c r="Y262" s="373" t="str">
        <f t="shared" si="74"/>
        <v/>
      </c>
      <c r="Z262" s="685"/>
      <c r="AA262" s="686"/>
      <c r="AB262" s="686"/>
      <c r="AF262" s="686"/>
      <c r="AG262" s="686"/>
      <c r="AH262" s="686"/>
      <c r="AI262" s="686"/>
      <c r="AJ262" s="367"/>
    </row>
    <row r="263" spans="2:36" x14ac:dyDescent="0.45">
      <c r="B263" s="392" t="str">
        <f>IF(C263="","",Tables!A20)</f>
        <v/>
      </c>
      <c r="C263" s="393" t="str">
        <f>IF(D263="","",IF($C$137="I",Tables!B21,Tables!B22))</f>
        <v/>
      </c>
      <c r="D263" s="393" t="str">
        <f>IF($C$137="I", IF(Tables!C21=0,"",Tables!C21),IF(HLOOKUP($C$137,Tables!$A$1:$H$23,ROW()-241)=0,"",HLOOKUP($C$137,Tables!$A$1:$H$23,ROW()-241)))</f>
        <v/>
      </c>
      <c r="E263" s="373" t="str">
        <f>IF(D263="","",((HLOOKUP($C$137,Tables!$A$37:$H$40,4,FALSE)-C263)/(HLOOKUP($C$137,Tables!$A$37:$H$40,4,FALSE)-5))*HLOOKUP($C$137,Tables!$A$37:$H$40,3,FALSE)*IF(Product_Type_Input=INDEX(Product_Types,2),$C$29,IF(Product_Type_Input=INDEX(Product_Types,3),$C$60)))</f>
        <v/>
      </c>
      <c r="F263" s="373" t="str">
        <f>IF(D263="","",
IF('General Info and Test Results'!$C$40="Yes",
IF(AND(C263&lt;47,C263&gt;=35), $C$59+(($C$44-$C$59)/(47-35))*(C263-35),
IF(C263&gt;=47,$C$44+(($C$58-$C$44)/(62-47))*(C263-47),
IF(C263&lt;35,G263))),
$C$44+(($C$58-$C$44)/(62-47))*(C263-47)))</f>
        <v/>
      </c>
      <c r="G263" s="373" t="str">
        <f t="shared" si="67"/>
        <v/>
      </c>
      <c r="H263" s="373" t="str">
        <f>IF(D263="","",
IF('General Info and Test Results'!$C$49="No",
IF(OR(C263&gt;=45,C263&lt;=17),$C$51+((($C$45-$C$51)*(C263-17))/(47-17)),
$C$51+((($C$48-$C$51)*(C263-17))/(35-17))),
IF('General Info and Test Results'!$C$49="Yes",
IF(OR(C263&gt;=45,C263&lt;=17),$C$51+((($C$45-$C$51)*(C263-17))/(47-17)),
IF(AND(C263&gt;17,C263&lt;45),$C$51+((($C$48-$C$51)*(C263-17))/(35-17)),
IF(AND(C263&lt;=17,C263&gt;=5),$C$53+((($C$51-$C$53)*(C263-5))/(17-5)),
IF(C263&lt;5,$C$53+((($C$45-$C$51)*(5-C263))/(47-17)))))))))</f>
        <v/>
      </c>
      <c r="I263" s="373" t="str">
        <f t="shared" si="68"/>
        <v/>
      </c>
      <c r="J263" s="373" t="str">
        <f t="shared" si="61"/>
        <v/>
      </c>
      <c r="K263" s="373" t="str">
        <f>IF(D263="","",
IF('General Info and Test Results'!$C$40="Yes",
IF(AND(C263&lt;47,C263&gt;=35), $I$59+(($I$44-$I$59)/(47-35))*(C263-35),
IF(C263&gt;=47,$I$44+(($I$58-$I$44)/(62-47))*(C263-47),
IF(C263&lt;35,L263))),
$I$44+(($I$58-$I$44)/(62-47))*(C263-47)))</f>
        <v/>
      </c>
      <c r="L263" s="373" t="str">
        <f t="shared" si="62"/>
        <v/>
      </c>
      <c r="M263" s="373" t="str">
        <f>IF(D263="","",
IF('General Info and Test Results'!$C$49="No",
IF(OR(C263&gt;=45,C263&lt;=17),$I$51+((($I$45-$I$51)*(C263-17))/(47-17)),
$I$51+((($I$48-$I$51)*(C263-17))/(35-17))),
IF('General Info and Test Results'!$C$49="Yes",
IF(OR(C263&gt;=45,C263&lt;=17),$I$51+((($I$45-$I$51)*(C263-17))/(47-17)),
IF(AND(C263&gt;17,C263&lt;45),$I$51+((($I$48-$I$51)*(C263-17))/(35-17)),
IF(AND(C263&lt;=17,C263&gt;=5),$I$53+((($I$51-$I$53)*(C263-5))/(17-5)),
IF(C263&lt;5,$I$53+((($I$45-$I$51)*(5-C263))/(47-17)))))))))</f>
        <v/>
      </c>
      <c r="N263" s="373" t="str">
        <f t="shared" si="69"/>
        <v/>
      </c>
      <c r="O263" s="373" t="str">
        <f t="shared" si="63"/>
        <v/>
      </c>
      <c r="P263" s="373" t="str">
        <f t="shared" si="70"/>
        <v/>
      </c>
      <c r="Q263" s="373" t="str">
        <f t="shared" si="64"/>
        <v/>
      </c>
      <c r="R263" s="373" t="str">
        <f t="shared" si="71"/>
        <v/>
      </c>
      <c r="S263" s="373" t="str">
        <f t="shared" si="65"/>
        <v/>
      </c>
      <c r="T263" s="373" t="str">
        <f t="shared" si="66"/>
        <v/>
      </c>
      <c r="U263" s="373" t="str">
        <f>IF(D263="","",IF('General Info and Test Results'!$C$36="Yes",1+(0.03*(1-((MAX('H2 Tests'!$D$11,1.5)-1.5)/(MIN('H2 Tests'!$D$12,12)-1.5)))),1))</f>
        <v/>
      </c>
      <c r="V263" s="373" t="e">
        <f t="shared" si="75"/>
        <v>#VALUE!</v>
      </c>
      <c r="W263" s="373" t="e">
        <f t="shared" si="72"/>
        <v>#VALUE!</v>
      </c>
      <c r="X263" s="373" t="e">
        <f t="shared" si="73"/>
        <v>#VALUE!</v>
      </c>
      <c r="Y263" s="373" t="str">
        <f t="shared" si="74"/>
        <v/>
      </c>
      <c r="Z263" s="685"/>
      <c r="AA263" s="686"/>
      <c r="AB263" s="686"/>
      <c r="AF263" s="686"/>
      <c r="AG263" s="686"/>
      <c r="AH263" s="686"/>
      <c r="AI263" s="686"/>
      <c r="AJ263" s="367"/>
    </row>
    <row r="264" spans="2:36" x14ac:dyDescent="0.45">
      <c r="B264" s="392" t="str">
        <f>IF(C264="","",Tables!A21)</f>
        <v/>
      </c>
      <c r="C264" s="393" t="str">
        <f>IF(D264="","",IF($C$137="I",Tables!B22,Tables!B23))</f>
        <v/>
      </c>
      <c r="D264" s="393" t="str">
        <f>IF($C$137="I", IF(Tables!C22=0,"",Tables!C22),IF(HLOOKUP($C$137,Tables!$A$1:$H$23,ROW()-241)=0,"",HLOOKUP($C$137,Tables!$A$1:$H$23,ROW()-241)))</f>
        <v/>
      </c>
      <c r="E264" s="373" t="str">
        <f>IF(D264="","",((HLOOKUP($C$137,Tables!$A$37:$H$40,4,FALSE)-C264)/(HLOOKUP($C$137,Tables!$A$37:$H$40,4,FALSE)-5))*HLOOKUP($C$137,Tables!$A$37:$H$40,3,FALSE)*IF(Product_Type_Input=INDEX(Product_Types,2),$C$29,IF(Product_Type_Input=INDEX(Product_Types,3),$C$60)))</f>
        <v/>
      </c>
      <c r="F264" s="373" t="str">
        <f>IF(D264="","",
IF('General Info and Test Results'!$C$40="Yes",
IF(AND(C264&lt;47,C264&gt;=35), $C$59+(($C$44-$C$59)/(47-35))*(C264-35),
IF(C264&gt;=47,$C$44+(($C$58-$C$44)/(62-47))*(C264-47),
IF(C264&lt;35,G264))),
$C$44+(($C$58-$C$44)/(62-47))*(C264-47)))</f>
        <v/>
      </c>
      <c r="G264" s="373" t="str">
        <f t="shared" si="67"/>
        <v/>
      </c>
      <c r="H264" s="373" t="str">
        <f>IF(D264="","",
IF('General Info and Test Results'!$C$49="No",
IF(OR(C264&gt;=45,C264&lt;=17),$C$51+((($C$45-$C$51)*(C264-17))/(47-17)),
$C$51+((($C$48-$C$51)*(C264-17))/(35-17))),
IF('General Info and Test Results'!$C$49="Yes",
IF(OR(C264&gt;=45,C264&lt;=17),$C$51+((($C$45-$C$51)*(C264-17))/(47-17)),
IF(AND(C264&gt;17,C264&lt;45),$C$51+((($C$48-$C$51)*(C264-17))/(35-17)),
IF(AND(C264&lt;=17,C264&gt;=5),$C$53+((($C$51-$C$53)*(C264-5))/(17-5)),
IF(C264&lt;5,$C$53+((($C$45-$C$51)*(5-C264))/(47-17)))))))))</f>
        <v/>
      </c>
      <c r="I264" s="373" t="str">
        <f t="shared" si="68"/>
        <v/>
      </c>
      <c r="J264" s="373" t="str">
        <f t="shared" si="61"/>
        <v/>
      </c>
      <c r="K264" s="373" t="str">
        <f>IF(D264="","",
IF('General Info and Test Results'!$C$40="Yes",
IF(AND(C264&lt;47,C264&gt;=35), $I$59+(($I$44-$I$59)/(47-35))*(C264-35),
IF(C264&gt;=47,$I$44+(($I$58-$I$44)/(62-47))*(C264-47),
IF(C264&lt;35,L264))),
$I$44+(($I$58-$I$44)/(62-47))*(C264-47)))</f>
        <v/>
      </c>
      <c r="L264" s="373" t="str">
        <f t="shared" si="62"/>
        <v/>
      </c>
      <c r="M264" s="373" t="str">
        <f>IF(D264="","",
IF('General Info and Test Results'!$C$49="No",
IF(OR(C264&gt;=45,C264&lt;=17),$I$51+((($I$45-$I$51)*(C264-17))/(47-17)),
$I$51+((($I$48-$I$51)*(C264-17))/(35-17))),
IF('General Info and Test Results'!$C$49="Yes",
IF(OR(C264&gt;=45,C264&lt;=17),$I$51+((($I$45-$I$51)*(C264-17))/(47-17)),
IF(AND(C264&gt;17,C264&lt;45),$I$51+((($I$48-$I$51)*(C264-17))/(35-17)),
IF(AND(C264&lt;=17,C264&gt;=5),$I$53+((($I$51-$I$53)*(C264-5))/(17-5)),
IF(C264&lt;5,$I$53+((($I$45-$I$51)*(5-C264))/(47-17)))))))))</f>
        <v/>
      </c>
      <c r="N264" s="373" t="str">
        <f t="shared" si="69"/>
        <v/>
      </c>
      <c r="O264" s="373" t="str">
        <f t="shared" si="63"/>
        <v/>
      </c>
      <c r="P264" s="373" t="str">
        <f t="shared" si="70"/>
        <v/>
      </c>
      <c r="Q264" s="373" t="str">
        <f t="shared" si="64"/>
        <v/>
      </c>
      <c r="R264" s="373" t="str">
        <f t="shared" si="71"/>
        <v/>
      </c>
      <c r="S264" s="373" t="str">
        <f t="shared" si="65"/>
        <v/>
      </c>
      <c r="T264" s="373" t="str">
        <f t="shared" si="66"/>
        <v/>
      </c>
      <c r="U264" s="373" t="str">
        <f>IF(D264="","",IF('General Info and Test Results'!$C$36="Yes",1+(0.03*(1-((MAX('H2 Tests'!$D$11,1.5)-1.5)/(MIN('H2 Tests'!$D$12,12)-1.5)))),1))</f>
        <v/>
      </c>
      <c r="V264" s="373" t="e">
        <f t="shared" si="75"/>
        <v>#VALUE!</v>
      </c>
      <c r="W264" s="373" t="e">
        <f t="shared" si="72"/>
        <v>#VALUE!</v>
      </c>
      <c r="X264" s="373" t="e">
        <f t="shared" si="73"/>
        <v>#VALUE!</v>
      </c>
      <c r="Y264" s="373" t="str">
        <f t="shared" si="74"/>
        <v/>
      </c>
      <c r="Z264" s="685"/>
      <c r="AA264" s="686"/>
      <c r="AB264" s="686"/>
      <c r="AF264" s="686"/>
      <c r="AG264" s="686"/>
      <c r="AH264" s="686"/>
      <c r="AI264" s="686"/>
      <c r="AJ264" s="367"/>
    </row>
    <row r="265" spans="2:36" x14ac:dyDescent="0.45">
      <c r="B265" s="392"/>
      <c r="C265" s="393"/>
      <c r="D265" s="393"/>
      <c r="E265" s="373"/>
      <c r="F265" s="373"/>
      <c r="G265" s="373"/>
      <c r="H265" s="373"/>
      <c r="I265" s="373"/>
      <c r="J265" s="373"/>
      <c r="K265" s="373"/>
      <c r="L265" s="373"/>
      <c r="M265" s="373"/>
      <c r="N265" s="373"/>
      <c r="O265" s="373"/>
      <c r="P265" s="373"/>
      <c r="Q265" s="373"/>
      <c r="R265" s="373"/>
      <c r="S265" s="373"/>
      <c r="T265" s="373"/>
      <c r="U265" s="373"/>
      <c r="V265" s="373"/>
      <c r="W265" s="373"/>
      <c r="X265" s="373"/>
      <c r="Y265" s="373"/>
      <c r="Z265" s="685"/>
      <c r="AA265" s="686"/>
      <c r="AB265" s="686"/>
      <c r="AF265" s="686"/>
      <c r="AG265" s="686"/>
      <c r="AH265" s="686"/>
      <c r="AI265" s="686"/>
      <c r="AJ265" s="367"/>
    </row>
    <row r="266" spans="2:36" x14ac:dyDescent="0.45">
      <c r="B266" s="392"/>
      <c r="C266" s="393"/>
      <c r="D266" s="393"/>
      <c r="E266" s="373"/>
      <c r="F266" s="373"/>
      <c r="G266" s="373"/>
      <c r="H266" s="373"/>
      <c r="I266" s="373"/>
      <c r="J266" s="373"/>
      <c r="K266" s="373"/>
      <c r="L266" s="373"/>
      <c r="M266" s="373"/>
      <c r="N266" s="373"/>
      <c r="O266" s="373"/>
      <c r="P266" s="373"/>
      <c r="Q266" s="373"/>
      <c r="R266" s="373"/>
      <c r="S266" s="373"/>
      <c r="T266" s="373"/>
      <c r="U266" s="373"/>
      <c r="V266" s="373"/>
      <c r="W266" s="373"/>
      <c r="X266" s="373"/>
      <c r="Y266" s="373"/>
      <c r="Z266" s="685"/>
      <c r="AA266" s="686"/>
      <c r="AB266" s="686"/>
      <c r="AF266" s="686"/>
      <c r="AG266" s="686"/>
      <c r="AH266" s="686"/>
      <c r="AI266" s="686"/>
      <c r="AJ266" s="367"/>
    </row>
    <row r="267" spans="2:36" x14ac:dyDescent="0.45">
      <c r="B267" s="384"/>
      <c r="C267" s="377"/>
      <c r="D267" s="377"/>
      <c r="E267" s="377"/>
      <c r="F267" s="377"/>
      <c r="G267" s="377"/>
      <c r="H267" s="377"/>
      <c r="I267" s="377"/>
      <c r="J267" s="377"/>
      <c r="K267" s="377"/>
      <c r="L267" s="377"/>
      <c r="M267" s="377"/>
      <c r="N267" s="377"/>
      <c r="O267" s="377"/>
      <c r="P267" s="377"/>
      <c r="Q267" s="377"/>
      <c r="R267" s="409"/>
      <c r="S267" s="409"/>
      <c r="T267" s="409"/>
      <c r="U267" s="409"/>
      <c r="W267" s="686"/>
      <c r="X267" s="409"/>
      <c r="Y267" s="686"/>
      <c r="Z267" s="685"/>
      <c r="AA267" s="686"/>
      <c r="AB267" s="686"/>
      <c r="AC267" s="686"/>
      <c r="AD267" s="686"/>
      <c r="AE267" s="686"/>
      <c r="AF267" s="686"/>
      <c r="AG267" s="686"/>
      <c r="AH267" s="686"/>
      <c r="AI267" s="686"/>
      <c r="AJ267" s="367"/>
    </row>
    <row r="268" spans="2:36" x14ac:dyDescent="0.45">
      <c r="B268" s="425" t="s">
        <v>124</v>
      </c>
      <c r="C268" s="373" t="e">
        <f ca="1">SUM(R249:R264)</f>
        <v>#N/A</v>
      </c>
      <c r="D268" s="377"/>
      <c r="E268" s="377"/>
      <c r="F268" s="377"/>
      <c r="G268" s="377"/>
      <c r="H268" s="377"/>
      <c r="I268" s="377"/>
      <c r="J268" s="377"/>
      <c r="K268" s="377"/>
      <c r="L268" s="377"/>
      <c r="M268" s="377"/>
      <c r="N268" s="377"/>
      <c r="O268" s="377"/>
      <c r="P268" s="377"/>
      <c r="Q268" s="377"/>
      <c r="R268" s="409"/>
      <c r="S268" s="409"/>
      <c r="T268" s="409"/>
      <c r="U268" s="409"/>
      <c r="W268" s="686"/>
      <c r="X268" s="686"/>
      <c r="Y268" s="686"/>
      <c r="Z268" s="685"/>
      <c r="AA268" s="686"/>
      <c r="AB268" s="686"/>
      <c r="AC268" s="686"/>
      <c r="AD268" s="686"/>
      <c r="AE268" s="686"/>
      <c r="AF268" s="686"/>
      <c r="AG268" s="686"/>
      <c r="AH268" s="686"/>
      <c r="AI268" s="686"/>
      <c r="AJ268" s="367"/>
    </row>
    <row r="269" spans="2:36" x14ac:dyDescent="0.45">
      <c r="B269" s="425" t="s">
        <v>125</v>
      </c>
      <c r="C269" s="373">
        <f>SUM(S249:S264)</f>
        <v>0</v>
      </c>
      <c r="D269" s="377"/>
      <c r="E269" s="377"/>
      <c r="F269" s="377"/>
      <c r="G269" s="377"/>
      <c r="H269" s="377"/>
      <c r="I269" s="377"/>
      <c r="J269" s="377"/>
      <c r="K269" s="377"/>
      <c r="L269" s="377"/>
      <c r="M269" s="377"/>
      <c r="N269" s="377"/>
      <c r="O269" s="377"/>
      <c r="P269" s="377"/>
      <c r="Q269" s="377"/>
      <c r="R269" s="409"/>
      <c r="S269" s="409"/>
      <c r="T269" s="409"/>
      <c r="U269" s="409"/>
      <c r="W269" s="686"/>
      <c r="X269" s="686"/>
      <c r="Y269" s="686"/>
      <c r="Z269" s="685"/>
      <c r="AA269" s="686"/>
      <c r="AB269" s="686"/>
      <c r="AC269" s="686"/>
      <c r="AD269" s="686"/>
      <c r="AE269" s="686"/>
      <c r="AF269" s="686"/>
      <c r="AG269" s="686"/>
      <c r="AH269" s="686"/>
      <c r="AI269" s="686"/>
      <c r="AJ269" s="367"/>
    </row>
    <row r="270" spans="2:36" x14ac:dyDescent="0.45">
      <c r="B270" s="425" t="s">
        <v>123</v>
      </c>
      <c r="C270" s="373">
        <f>SUM(T249:T264)</f>
        <v>0</v>
      </c>
      <c r="D270" s="377"/>
      <c r="E270" s="377"/>
      <c r="F270" s="377"/>
      <c r="G270" s="377"/>
      <c r="H270" s="377"/>
      <c r="I270" s="377"/>
      <c r="J270" s="377"/>
      <c r="K270" s="377"/>
      <c r="L270" s="377"/>
      <c r="M270" s="377"/>
      <c r="N270" s="377"/>
      <c r="O270" s="377"/>
      <c r="P270" s="377"/>
      <c r="Q270" s="377"/>
      <c r="R270" s="409"/>
      <c r="S270" s="409"/>
      <c r="T270" s="409"/>
      <c r="U270" s="409"/>
      <c r="W270" s="686"/>
      <c r="X270" s="686"/>
      <c r="Y270" s="686"/>
      <c r="Z270" s="685"/>
      <c r="AA270" s="686"/>
      <c r="AB270" s="686"/>
      <c r="AC270" s="686"/>
      <c r="AD270" s="686"/>
      <c r="AE270" s="686"/>
      <c r="AF270" s="686"/>
      <c r="AG270" s="686"/>
      <c r="AH270" s="686"/>
      <c r="AI270" s="686"/>
      <c r="AJ270" s="367"/>
    </row>
    <row r="271" spans="2:36" ht="41.25" customHeight="1" thickBot="1" x14ac:dyDescent="0.5">
      <c r="B271" s="368"/>
      <c r="C271" s="453" t="s">
        <v>443</v>
      </c>
      <c r="D271" s="1130" t="s">
        <v>462</v>
      </c>
      <c r="E271" s="1130"/>
      <c r="F271" s="377"/>
      <c r="G271" s="377"/>
      <c r="H271" s="377"/>
      <c r="I271" s="377"/>
      <c r="J271" s="377"/>
      <c r="K271" s="377"/>
      <c r="L271" s="377"/>
      <c r="M271" s="377"/>
      <c r="N271" s="377"/>
      <c r="O271" s="377"/>
      <c r="P271" s="377"/>
      <c r="Q271" s="377"/>
      <c r="R271" s="409"/>
      <c r="S271" s="409"/>
      <c r="T271" s="409"/>
      <c r="U271" s="409"/>
      <c r="W271" s="686"/>
      <c r="X271" s="686"/>
      <c r="Y271" s="686"/>
      <c r="Z271" s="685"/>
      <c r="AA271" s="686"/>
      <c r="AB271" s="686"/>
      <c r="AC271" s="686"/>
      <c r="AD271" s="686"/>
      <c r="AE271" s="686"/>
      <c r="AF271" s="686"/>
      <c r="AG271" s="686"/>
      <c r="AH271" s="686"/>
      <c r="AI271" s="686"/>
      <c r="AJ271" s="367"/>
    </row>
    <row r="272" spans="2:36" ht="17.5" thickBot="1" x14ac:dyDescent="0.5">
      <c r="B272" s="388" t="s">
        <v>752</v>
      </c>
      <c r="C272" s="389" t="e">
        <f ca="1">C270/(C268+C269)*U249</f>
        <v>#N/A</v>
      </c>
      <c r="D272" s="1244" t="e">
        <f ca="1">MROUND(C272,0.025)</f>
        <v>#N/A</v>
      </c>
      <c r="E272" s="1244"/>
      <c r="F272" s="377"/>
      <c r="G272" s="377"/>
      <c r="H272" s="377"/>
      <c r="I272" s="377"/>
      <c r="J272" s="377"/>
      <c r="K272" s="377"/>
      <c r="L272" s="377"/>
      <c r="M272" s="377"/>
      <c r="N272" s="377"/>
      <c r="O272" s="377"/>
      <c r="P272" s="377"/>
      <c r="Q272" s="377"/>
      <c r="R272" s="409"/>
      <c r="S272" s="409"/>
      <c r="T272" s="409"/>
      <c r="U272" s="409"/>
      <c r="W272" s="686"/>
      <c r="X272" s="686"/>
      <c r="Y272" s="686"/>
      <c r="Z272" s="685"/>
      <c r="AA272" s="686"/>
      <c r="AB272" s="686"/>
      <c r="AC272" s="686"/>
      <c r="AD272" s="686"/>
      <c r="AE272" s="686"/>
      <c r="AF272" s="686"/>
      <c r="AG272" s="686"/>
      <c r="AH272" s="686"/>
      <c r="AI272" s="686"/>
      <c r="AJ272" s="367"/>
    </row>
    <row r="273" spans="1:36" ht="17.5" thickBot="1" x14ac:dyDescent="0.5">
      <c r="B273" s="415"/>
      <c r="C273" s="382"/>
      <c r="D273" s="382"/>
      <c r="E273" s="382"/>
      <c r="F273" s="382"/>
      <c r="G273" s="382"/>
      <c r="H273" s="382"/>
      <c r="I273" s="382"/>
      <c r="J273" s="382"/>
      <c r="K273" s="382"/>
      <c r="L273" s="382"/>
      <c r="M273" s="382"/>
      <c r="N273" s="382"/>
      <c r="O273" s="382"/>
      <c r="P273" s="382"/>
      <c r="Q273" s="382"/>
      <c r="R273" s="687"/>
      <c r="S273" s="687"/>
      <c r="T273" s="687"/>
      <c r="U273" s="687"/>
      <c r="V273" s="687"/>
      <c r="W273" s="687"/>
      <c r="X273" s="687"/>
      <c r="Y273" s="687"/>
      <c r="Z273" s="688"/>
      <c r="AA273" s="686"/>
      <c r="AB273" s="686"/>
      <c r="AC273" s="686"/>
      <c r="AD273" s="686"/>
      <c r="AE273" s="686"/>
      <c r="AF273" s="686"/>
      <c r="AG273" s="686"/>
      <c r="AH273" s="686"/>
      <c r="AI273" s="686"/>
      <c r="AJ273" s="367"/>
    </row>
    <row r="274" spans="1:36" x14ac:dyDescent="0.45">
      <c r="B274" s="377"/>
      <c r="C274" s="377"/>
      <c r="D274" s="377"/>
      <c r="E274" s="377"/>
      <c r="F274" s="377"/>
      <c r="G274" s="377"/>
      <c r="H274" s="377"/>
      <c r="I274" s="377"/>
      <c r="J274" s="377"/>
      <c r="K274" s="377"/>
      <c r="L274" s="377"/>
      <c r="M274" s="377"/>
      <c r="N274" s="377"/>
      <c r="O274" s="377"/>
      <c r="P274" s="377"/>
      <c r="Q274" s="377"/>
      <c r="R274" s="409"/>
      <c r="S274" s="409"/>
      <c r="T274" s="409"/>
      <c r="U274" s="409"/>
      <c r="V274" s="409"/>
      <c r="W274" s="686"/>
      <c r="X274" s="686"/>
      <c r="Y274" s="686"/>
      <c r="Z274" s="686"/>
      <c r="AA274" s="686"/>
      <c r="AB274" s="686"/>
      <c r="AC274" s="686"/>
      <c r="AD274" s="686"/>
      <c r="AE274" s="686"/>
      <c r="AF274" s="686"/>
      <c r="AG274" s="686"/>
      <c r="AH274" s="686"/>
      <c r="AI274" s="686"/>
      <c r="AJ274" s="367"/>
    </row>
    <row r="275" spans="1:36" x14ac:dyDescent="0.45">
      <c r="A275" s="163"/>
      <c r="B275" s="367"/>
      <c r="C275" s="367"/>
      <c r="D275" s="367"/>
      <c r="E275" s="367"/>
      <c r="F275" s="367"/>
      <c r="G275" s="367"/>
      <c r="H275" s="367"/>
      <c r="I275" s="367"/>
      <c r="J275" s="367"/>
      <c r="K275" s="367"/>
      <c r="L275" s="367"/>
      <c r="M275" s="367"/>
      <c r="N275" s="367"/>
      <c r="O275" s="367"/>
      <c r="P275" s="367"/>
      <c r="Q275" s="367"/>
      <c r="R275" s="367"/>
      <c r="S275" s="367"/>
      <c r="T275" s="367"/>
      <c r="U275" s="367"/>
      <c r="V275" s="367"/>
      <c r="W275" s="367"/>
      <c r="X275" s="367"/>
      <c r="Y275" s="367"/>
      <c r="Z275" s="367"/>
      <c r="AA275" s="367"/>
      <c r="AB275" s="367"/>
      <c r="AC275" s="367"/>
      <c r="AD275" s="367"/>
      <c r="AE275" s="367"/>
      <c r="AF275" s="367"/>
      <c r="AG275" s="367"/>
      <c r="AH275" s="367"/>
      <c r="AI275" s="367"/>
      <c r="AJ275" s="367"/>
    </row>
  </sheetData>
  <sheetProtection password="C1BE" sheet="1" objects="1" scenarios="1" selectLockedCells="1"/>
  <customSheetViews>
    <customSheetView guid="{2A4C6EB9-430A-44F2-86C8-15B50360FC3B}" scale="60" showGridLines="0">
      <selection activeCell="F2" sqref="F2"/>
      <pageMargins left="0.7" right="0.7" top="0.75" bottom="0.75" header="0.3" footer="0.3"/>
      <pageSetup orientation="portrait" r:id="rId1"/>
    </customSheetView>
    <customSheetView guid="{B3BD5AF3-9A64-4EA7-AE1F-3CC326849B8F}" scale="80" showGridLines="0" topLeftCell="B16">
      <selection activeCell="D19" sqref="D19"/>
      <pageMargins left="0.7" right="0.7" top="0.75" bottom="0.75" header="0.3" footer="0.3"/>
      <pageSetup orientation="portrait" r:id="rId2"/>
    </customSheetView>
  </customSheetViews>
  <mergeCells count="41">
    <mergeCell ref="D91:E91"/>
    <mergeCell ref="D111:E111"/>
    <mergeCell ref="D110:E110"/>
    <mergeCell ref="B63:U63"/>
    <mergeCell ref="B11:G11"/>
    <mergeCell ref="G3:H3"/>
    <mergeCell ref="W90:AC90"/>
    <mergeCell ref="C24:F25"/>
    <mergeCell ref="G24:H25"/>
    <mergeCell ref="E26:F26"/>
    <mergeCell ref="C26:D26"/>
    <mergeCell ref="I24:J26"/>
    <mergeCell ref="D70:E70"/>
    <mergeCell ref="D71:E71"/>
    <mergeCell ref="D90:E90"/>
    <mergeCell ref="B2:C2"/>
    <mergeCell ref="D12:G12"/>
    <mergeCell ref="B23:J23"/>
    <mergeCell ref="E211:E212"/>
    <mergeCell ref="F211:F212"/>
    <mergeCell ref="E142:F142"/>
    <mergeCell ref="B140:B141"/>
    <mergeCell ref="B142:B143"/>
    <mergeCell ref="C140:C141"/>
    <mergeCell ref="C142:C143"/>
    <mergeCell ref="E137:F137"/>
    <mergeCell ref="E139:F139"/>
    <mergeCell ref="E141:F141"/>
    <mergeCell ref="E140:F140"/>
    <mergeCell ref="E138:F138"/>
    <mergeCell ref="D130:E130"/>
    <mergeCell ref="D272:E272"/>
    <mergeCell ref="D131:E131"/>
    <mergeCell ref="D174:E174"/>
    <mergeCell ref="D206:E206"/>
    <mergeCell ref="D237:E237"/>
    <mergeCell ref="D271:E271"/>
    <mergeCell ref="D175:E175"/>
    <mergeCell ref="D207:E207"/>
    <mergeCell ref="D238:E238"/>
    <mergeCell ref="B135:Z135"/>
  </mergeCells>
  <phoneticPr fontId="27" type="noConversion"/>
  <conditionalFormatting sqref="C88:C89 C91:E91 C76 C28:D28 B79:P86 I28:J28">
    <cfRule type="expression" dxfId="37" priority="53" stopIfTrue="1">
      <formula>OR($H$4="Heating Only Central Heat Pump",$H$6&lt;&gt;"Variable Speed",$H$5&lt;&gt;"Single-Speed")</formula>
    </cfRule>
  </conditionalFormatting>
  <conditionalFormatting sqref="C31:D32 C29:D29 F29:J29 I31:J32">
    <cfRule type="expression" dxfId="36" priority="56" stopIfTrue="1">
      <formula>OR($H$4 = "Heating Only Central Heat Pump",AND($H$5 = "Single-Speed",$H$6 &lt;&gt;"Variable Speed"))</formula>
    </cfRule>
  </conditionalFormatting>
  <conditionalFormatting sqref="C95:C96 G95:G96 B99:N106 C108:C109 C111:E111 C35:D35 C38:D38 I38:J38 I35:J35">
    <cfRule type="expression" dxfId="35" priority="52" stopIfTrue="1">
      <formula>OR($H$5&lt;&gt;"Two-Speed",$H$4="Heating Only Central Heat Pump")</formula>
    </cfRule>
  </conditionalFormatting>
  <conditionalFormatting sqref="C44:D45 C48:D48 C51:D51 I51:J51 I48:J48 F45:J45 I44:J44">
    <cfRule type="expression" dxfId="34" priority="57" stopIfTrue="1">
      <formula>OR($H$4 = "Central Air Conditioner",AND($H$5="Single-Speed", $H$6&lt;&gt;"Variable Speed"))</formula>
    </cfRule>
  </conditionalFormatting>
  <conditionalFormatting sqref="C27:D27 C30:D30 C33:D33 C36:D36 C67:C69 C71:E71 I36:J36 I33:J33 I30:J30 F27:J27">
    <cfRule type="expression" dxfId="33" priority="60" stopIfTrue="1">
      <formula>OR($H$4="Heating Only Central Heat Pump",$H$6="Variable Speed",$H$5&lt;&gt;"Single-Speed")</formula>
    </cfRule>
  </conditionalFormatting>
  <conditionalFormatting sqref="C116 C128:C129 C131:E131 C40:D42 I40:J42 B119:T126 W91:AC115">
    <cfRule type="expression" dxfId="32" priority="46" stopIfTrue="1">
      <formula>OR($H$4 = "Heating Only Central Heat Pump", $H$5 &lt;&gt; "Variable-Speed")</formula>
    </cfRule>
  </conditionalFormatting>
  <conditionalFormatting sqref="C34:D34 C37:D37 I37:J37 I34:J34">
    <cfRule type="expression" dxfId="31" priority="62" stopIfTrue="1">
      <formula>OR($H$4 = "Heating Only Central Heat Pump",$H$5 = "Variable-Speed",AND($H$5 = "Single-Speed",$H$6 &lt;&gt;"Variable Speed"))</formula>
    </cfRule>
  </conditionalFormatting>
  <conditionalFormatting sqref="C39:D39 I39:J39">
    <cfRule type="expression" dxfId="30" priority="315" stopIfTrue="1">
      <formula>OR($H$4 = "Heating Only Central Heat Pump",$H$5 = "Single-Speed")</formula>
    </cfRule>
  </conditionalFormatting>
  <conditionalFormatting sqref="C43:D43 C46:D46 C49:D49 C54:D54 I54:J54 I49:J49 I46:J46 F43:J43">
    <cfRule type="expression" dxfId="29" priority="321" stopIfTrue="1">
      <formula>OR($H$4="Central Air Conditioner", $H$5&lt;&gt;"Single-Speed",$H$6 = "Variable Speed")</formula>
    </cfRule>
  </conditionalFormatting>
  <conditionalFormatting sqref="C180 F180:F181 C203:C205 C207:E207 B184:T201">
    <cfRule type="expression" dxfId="28" priority="44" stopIfTrue="1">
      <formula>OR($H$4 = "Central Air Conditioner", $H$5 &lt;&gt; "Single-Speed", $H$6 =  INDEX(Fan_Types,1))</formula>
    </cfRule>
  </conditionalFormatting>
  <conditionalFormatting sqref="C56:D56 C211:C212 F211 H211 C234:C236 C238:E238 I56:J56 B215:R232">
    <cfRule type="expression" dxfId="27" priority="43" stopIfTrue="1">
      <formula>OR($H$4 = "Central Air Conditioner",$H$5 &lt;&gt; "Two-Speed")</formula>
    </cfRule>
  </conditionalFormatting>
  <conditionalFormatting sqref="C272:E272 C268:C270 C244 C57:D57 C59:D60 I59:J60 I57:J57 B249:Y266 AB219:AH243">
    <cfRule type="expression" dxfId="26" priority="42" stopIfTrue="1">
      <formula>OR($H$4 = "Central Air Conditioner", $H$5 &lt;&gt; "Variable-Speed")</formula>
    </cfRule>
  </conditionalFormatting>
  <conditionalFormatting sqref="C58:D58 I58:J58">
    <cfRule type="expression" dxfId="25" priority="316" stopIfTrue="1">
      <formula>OR($H$4 = "Central Air Conditioner", $H$5 = "Single-Speed")</formula>
    </cfRule>
  </conditionalFormatting>
  <conditionalFormatting sqref="C47:D47 C50:D50 C55:D55 I55:J55 I50:J50 I47:J47">
    <cfRule type="expression" dxfId="24" priority="309" stopIfTrue="1">
      <formula>OR($H$4 = "Central Air Conditioner",$H$5="Variable-Speed",AND($H$5 = "Single-Speed",$H$6 = INDEX(Fan_Types,1)))</formula>
    </cfRule>
  </conditionalFormatting>
  <conditionalFormatting sqref="C148 C171:C173 C175:E175 B152:O169">
    <cfRule type="expression" dxfId="23" priority="29" stopIfTrue="1">
      <formula>OR($H$4="Central Air Conditioner", $H$5&lt;&gt;"Single-Speed",$H$6 = "Variable Speed")</formula>
    </cfRule>
  </conditionalFormatting>
  <conditionalFormatting sqref="C137:C138 C140:C143 G137:G142">
    <cfRule type="expression" dxfId="22" priority="28" stopIfTrue="1">
      <formula>$H$4 = "Central Air Conditioner"</formula>
    </cfRule>
  </conditionalFormatting>
  <conditionalFormatting sqref="K28:M28">
    <cfRule type="expression" dxfId="21" priority="15" stopIfTrue="1">
      <formula>OR($H$4="Heating Only Central Heat Pump",$H$6&lt;&gt;"Variable Speed",$H$5&lt;&gt;"Single-Speed")</formula>
    </cfRule>
  </conditionalFormatting>
  <conditionalFormatting sqref="K31:M32 K29:M29">
    <cfRule type="expression" dxfId="20" priority="16" stopIfTrue="1">
      <formula>OR($H$4 = "Heating Only Central Heat Pump",AND($H$5 = "Single-Speed",$H$6 &lt;&gt;"Variable Speed"))</formula>
    </cfRule>
  </conditionalFormatting>
  <conditionalFormatting sqref="K35:M35 K38:M38">
    <cfRule type="expression" dxfId="19" priority="14" stopIfTrue="1">
      <formula>OR($H$5&lt;&gt;"Two-Speed",$H$4="Heating Only Central Heat Pump")</formula>
    </cfRule>
  </conditionalFormatting>
  <conditionalFormatting sqref="K44:M45 K51:M51 K48:M48">
    <cfRule type="expression" dxfId="18" priority="17" stopIfTrue="1">
      <formula>OR($H$4 = "Central Air Conditioner",AND($H$5="Single-Speed", $H$6&lt;&gt;"Variable Speed"))</formula>
    </cfRule>
  </conditionalFormatting>
  <conditionalFormatting sqref="K27:M27 K30:M30 K33:M33 K36:M36">
    <cfRule type="expression" dxfId="17" priority="18" stopIfTrue="1">
      <formula>OR($H$4="Heating Only Central Heat Pump",$H$6="Variable Speed",$H$5&lt;&gt;"Single-Speed")</formula>
    </cfRule>
  </conditionalFormatting>
  <conditionalFormatting sqref="K40:M42">
    <cfRule type="expression" dxfId="16" priority="13" stopIfTrue="1">
      <formula>OR($H$4 = "Heating Only Central Heat Pump", $H$5 &lt;&gt; "Variable-Speed")</formula>
    </cfRule>
  </conditionalFormatting>
  <conditionalFormatting sqref="K34:M34 K37:M37">
    <cfRule type="expression" dxfId="15" priority="19" stopIfTrue="1">
      <formula>OR($H$4 = "Heating Only Central Heat Pump",$H$5 = "Variable-Speed",AND($H$5 = "Single-Speed",$H$6 &lt;&gt;"Variable Speed"))</formula>
    </cfRule>
  </conditionalFormatting>
  <conditionalFormatting sqref="K39:M39">
    <cfRule type="expression" dxfId="14" priority="21" stopIfTrue="1">
      <formula>OR($H$4 = "Heating Only Central Heat Pump",$H$5 = "Single-Speed")</formula>
    </cfRule>
  </conditionalFormatting>
  <conditionalFormatting sqref="K43:M43 K46:M46 K49:M49 K54:M54">
    <cfRule type="expression" dxfId="13" priority="23" stopIfTrue="1">
      <formula>OR($H$4="Central Air Conditioner", $H$5&lt;&gt;"Single-Speed",$H$6 = "Variable Speed")</formula>
    </cfRule>
  </conditionalFormatting>
  <conditionalFormatting sqref="K56:M56">
    <cfRule type="expression" dxfId="12" priority="12" stopIfTrue="1">
      <formula>OR($H$4 = "Central Air Conditioner",$H$5 &lt;&gt; "Two-Speed")</formula>
    </cfRule>
  </conditionalFormatting>
  <conditionalFormatting sqref="K57:M57 K59:M60">
    <cfRule type="expression" dxfId="11" priority="11" stopIfTrue="1">
      <formula>OR($H$4 = "Central Air Conditioner", $H$5 &lt;&gt; "Variable-Speed")</formula>
    </cfRule>
  </conditionalFormatting>
  <conditionalFormatting sqref="K58:M58">
    <cfRule type="expression" dxfId="10" priority="22" stopIfTrue="1">
      <formula>OR($H$4 = "Central Air Conditioner", $H$5 = "Single-Speed")</formula>
    </cfRule>
  </conditionalFormatting>
  <conditionalFormatting sqref="K47:L47 K50:M50 K55:M55">
    <cfRule type="expression" dxfId="9" priority="20" stopIfTrue="1">
      <formula>OR($H$4 = "Central Air Conditioner",$H$5="Variable-Speed",AND($H$5 = "Single-Speed",$H$6 = INDEX(Fan_Types,1)))</formula>
    </cfRule>
  </conditionalFormatting>
  <conditionalFormatting sqref="E43">
    <cfRule type="expression" dxfId="8" priority="10" stopIfTrue="1">
      <formula>OR($H$4="Central Air Conditioner", $H$5&lt;&gt;"Single-Speed",$H$6 = "Variable Speed")</formula>
    </cfRule>
  </conditionalFormatting>
  <conditionalFormatting sqref="E45">
    <cfRule type="expression" dxfId="7" priority="9" stopIfTrue="1">
      <formula>OR($H$4 = "Central Air Conditioner",AND($H$5="Single-Speed", $H$6&lt;&gt;"Variable Speed"))</formula>
    </cfRule>
  </conditionalFormatting>
  <conditionalFormatting sqref="E29">
    <cfRule type="expression" dxfId="6" priority="8" stopIfTrue="1">
      <formula>OR($H$4 = "Heating Only Central Heat Pump",AND($H$5 = "Single-Speed",$H$6 &lt;&gt;"Variable Speed"))</formula>
    </cfRule>
  </conditionalFormatting>
  <conditionalFormatting sqref="E27">
    <cfRule type="expression" dxfId="5" priority="7" stopIfTrue="1">
      <formula>OR($H$4="Heating Only Central Heat Pump",$H$6="Variable Speed",$H$5&lt;&gt;"Single-Speed")</formula>
    </cfRule>
  </conditionalFormatting>
  <conditionalFormatting sqref="C52:D52 I52:J52">
    <cfRule type="expression" dxfId="4" priority="5" stopIfTrue="1">
      <formula>OR($H$4="Central Air Conditioner", $H$5&lt;&gt;"Single-Speed",$H$6 = "Variable Speed")</formula>
    </cfRule>
  </conditionalFormatting>
  <conditionalFormatting sqref="K52:M52">
    <cfRule type="expression" dxfId="3" priority="4" stopIfTrue="1">
      <formula>OR($H$4="Central Air Conditioner", $H$5&lt;&gt;"Single-Speed",$H$6 = "Variable Speed")</formula>
    </cfRule>
  </conditionalFormatting>
  <conditionalFormatting sqref="C53:D53 I53:J53">
    <cfRule type="expression" dxfId="2" priority="3" stopIfTrue="1">
      <formula>OR($H$4 = "Central Air Conditioner",AND($H$5="Single-Speed", $H$6&lt;&gt;"Variable Speed"))</formula>
    </cfRule>
  </conditionalFormatting>
  <conditionalFormatting sqref="K53:M53">
    <cfRule type="expression" dxfId="1" priority="2" stopIfTrue="1">
      <formula>OR($H$4 = "Central Air Conditioner",AND($H$5="Single-Speed", $H$6&lt;&gt;"Variable Speed"))</formula>
    </cfRule>
  </conditionalFormatting>
  <conditionalFormatting sqref="M47">
    <cfRule type="expression" dxfId="0" priority="1" stopIfTrue="1">
      <formula>OR($H$4 = "Central Air Conditioner",AND($H$5="Single-Speed", $H$6&lt;&gt;"Variable Speed"))</formula>
    </cfRule>
  </conditionalFormatting>
  <dataValidations count="4">
    <dataValidation type="list" showInputMessage="1" showErrorMessage="1" sqref="C137" xr:uid="{00000000-0002-0000-1600-000000000000}">
      <formula1>Regions</formula1>
    </dataValidation>
    <dataValidation type="list" showInputMessage="1" showErrorMessage="1" sqref="G137" xr:uid="{00000000-0002-0000-1600-000001000000}">
      <formula1>Min_Max</formula1>
    </dataValidation>
    <dataValidation type="list" showInputMessage="1" showErrorMessage="1" sqref="G138" xr:uid="{00000000-0002-0000-1600-000002000000}">
      <formula1>H1_Types</formula1>
    </dataValidation>
    <dataValidation type="list" allowBlank="1" showInputMessage="1" showErrorMessage="1" sqref="F211:F212 G95" xr:uid="{00000000-0002-0000-1600-000003000000}">
      <formula1>"Yes, No"</formula1>
    </dataValidation>
  </dataValidations>
  <hyperlinks>
    <hyperlink ref="E3" location="Instructions!A1" display="Back to Instructions" xr:uid="{00000000-0004-0000-1600-000000000000}"/>
  </hyperlinks>
  <pageMargins left="0.7" right="0.7" top="0.75" bottom="0.75" header="0.3" footer="0.3"/>
  <pageSetup orientation="portrait" r:id="rId3"/>
  <legacyDrawing r:id="rId4"/>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5">
    <tabColor rgb="FF0070C0"/>
  </sheetPr>
  <dimension ref="A1:H62"/>
  <sheetViews>
    <sheetView workbookViewId="0">
      <selection activeCell="E3" sqref="E3:F3"/>
    </sheetView>
  </sheetViews>
  <sheetFormatPr defaultColWidth="9.08984375" defaultRowHeight="15.5" x14ac:dyDescent="0.4"/>
  <cols>
    <col min="1" max="1" width="5.90625" style="6" customWidth="1"/>
    <col min="2" max="2" width="30.453125" style="6" customWidth="1"/>
    <col min="3" max="3" width="56.08984375" style="6" customWidth="1"/>
    <col min="4" max="4" width="11.54296875" style="6" customWidth="1"/>
    <col min="5" max="5" width="17.6328125" style="6" customWidth="1"/>
    <col min="6" max="6" width="69.453125" style="6" customWidth="1"/>
    <col min="7" max="7" width="4.36328125" style="6" customWidth="1"/>
    <col min="8" max="8" width="2.36328125" style="17" customWidth="1"/>
    <col min="9" max="16384" width="9.08984375" style="6"/>
  </cols>
  <sheetData>
    <row r="1" spans="2:8" ht="19.5" customHeight="1" thickBot="1" x14ac:dyDescent="0.45">
      <c r="H1" s="160"/>
    </row>
    <row r="2" spans="2:8" s="1" customFormat="1" ht="16" thickBot="1" x14ac:dyDescent="0.45">
      <c r="B2" s="990" t="s">
        <v>441</v>
      </c>
      <c r="C2" s="991"/>
      <c r="H2" s="18"/>
    </row>
    <row r="3" spans="2:8" s="104" customFormat="1" ht="18.75" customHeight="1" x14ac:dyDescent="0.4">
      <c r="B3" s="240" t="s">
        <v>442</v>
      </c>
      <c r="C3" s="241" t="str">
        <f>'Version Control'!C3</f>
        <v xml:space="preserve">Residential Central Air Conditioners and Heat Pumps_M1  </v>
      </c>
      <c r="E3" s="1054" t="s">
        <v>427</v>
      </c>
      <c r="F3" s="1054"/>
      <c r="H3" s="106"/>
    </row>
    <row r="4" spans="2:8" s="1" customFormat="1" x14ac:dyDescent="0.4">
      <c r="B4" s="242" t="s">
        <v>132</v>
      </c>
      <c r="C4" s="243" t="str">
        <f>'Version Control'!C4</f>
        <v>v1.1</v>
      </c>
      <c r="H4" s="18"/>
    </row>
    <row r="5" spans="2:8" s="1" customFormat="1" x14ac:dyDescent="0.4">
      <c r="B5" s="242" t="s">
        <v>369</v>
      </c>
      <c r="C5" s="244">
        <f>'Version Control'!C5</f>
        <v>43668</v>
      </c>
      <c r="H5" s="18"/>
    </row>
    <row r="6" spans="2:8" s="1" customFormat="1" x14ac:dyDescent="0.4">
      <c r="B6" s="245" t="s">
        <v>131</v>
      </c>
      <c r="C6" s="246" t="str">
        <f ca="1">MID(CELL("filename",$A$1), FIND("]", CELL("filename", $A$1))+ 1, 255)</f>
        <v>Test Comments</v>
      </c>
      <c r="H6" s="18"/>
    </row>
    <row r="7" spans="2:8" s="1" customFormat="1" ht="36.75" customHeight="1" x14ac:dyDescent="0.4">
      <c r="B7" s="247" t="s">
        <v>130</v>
      </c>
      <c r="C7" s="248" t="str">
        <f ca="1">MID(CELL("FILENAME",F16),FIND("[",CELL("FILENAME",F16))+1,FIND("]",CELL("FILENAME",F16))-FIND("[",CELL("FILENAME",F16))-1)</f>
        <v>Residential Central Air Conditioners and Heat Pumps_M1 - v1.0.xlsx</v>
      </c>
      <c r="H7" s="18"/>
    </row>
    <row r="8" spans="2:8" ht="16" thickBot="1" x14ac:dyDescent="0.45">
      <c r="B8" s="249" t="s">
        <v>133</v>
      </c>
      <c r="C8" s="250" t="str">
        <f>'Version Control'!C8</f>
        <v>[MM/DD/YYYY]</v>
      </c>
      <c r="H8" s="18"/>
    </row>
    <row r="9" spans="2:8" x14ac:dyDescent="0.4">
      <c r="H9" s="18"/>
    </row>
    <row r="10" spans="2:8" ht="16" thickBot="1" x14ac:dyDescent="0.45">
      <c r="H10" s="18"/>
    </row>
    <row r="11" spans="2:8" ht="16" thickBot="1" x14ac:dyDescent="0.45">
      <c r="B11" s="1285" t="s">
        <v>428</v>
      </c>
      <c r="C11" s="1286"/>
      <c r="D11" s="1286"/>
      <c r="E11" s="1286"/>
      <c r="F11" s="1287"/>
      <c r="H11" s="18"/>
    </row>
    <row r="12" spans="2:8" x14ac:dyDescent="0.4">
      <c r="B12" s="1038"/>
      <c r="C12" s="1039"/>
      <c r="D12" s="1039"/>
      <c r="E12" s="1039"/>
      <c r="F12" s="1040"/>
      <c r="H12" s="18"/>
    </row>
    <row r="13" spans="2:8" x14ac:dyDescent="0.4">
      <c r="B13" s="1041"/>
      <c r="C13" s="1042"/>
      <c r="D13" s="1042"/>
      <c r="E13" s="1042"/>
      <c r="F13" s="1043"/>
      <c r="H13" s="18"/>
    </row>
    <row r="14" spans="2:8" x14ac:dyDescent="0.4">
      <c r="B14" s="1041"/>
      <c r="C14" s="1042"/>
      <c r="D14" s="1042"/>
      <c r="E14" s="1042"/>
      <c r="F14" s="1043"/>
      <c r="H14" s="18"/>
    </row>
    <row r="15" spans="2:8" x14ac:dyDescent="0.4">
      <c r="B15" s="1044"/>
      <c r="C15" s="1045"/>
      <c r="D15" s="1045"/>
      <c r="E15" s="1045"/>
      <c r="F15" s="1046"/>
      <c r="H15" s="18"/>
    </row>
    <row r="16" spans="2:8" x14ac:dyDescent="0.4">
      <c r="B16" s="2"/>
      <c r="C16" s="8"/>
      <c r="D16" s="8"/>
      <c r="E16" s="8"/>
      <c r="F16" s="3"/>
      <c r="H16" s="18"/>
    </row>
    <row r="17" spans="2:8" x14ac:dyDescent="0.4">
      <c r="B17" s="1038"/>
      <c r="C17" s="1039"/>
      <c r="D17" s="1039"/>
      <c r="E17" s="1039"/>
      <c r="F17" s="1040"/>
      <c r="H17" s="18"/>
    </row>
    <row r="18" spans="2:8" x14ac:dyDescent="0.4">
      <c r="B18" s="1041"/>
      <c r="C18" s="1042"/>
      <c r="D18" s="1042"/>
      <c r="E18" s="1042"/>
      <c r="F18" s="1043"/>
      <c r="H18" s="18"/>
    </row>
    <row r="19" spans="2:8" x14ac:dyDescent="0.4">
      <c r="B19" s="1041"/>
      <c r="C19" s="1042"/>
      <c r="D19" s="1042"/>
      <c r="E19" s="1042"/>
      <c r="F19" s="1043"/>
      <c r="H19" s="18"/>
    </row>
    <row r="20" spans="2:8" x14ac:dyDescent="0.4">
      <c r="B20" s="1044"/>
      <c r="C20" s="1045"/>
      <c r="D20" s="1045"/>
      <c r="E20" s="1045"/>
      <c r="F20" s="1046"/>
      <c r="H20" s="18"/>
    </row>
    <row r="21" spans="2:8" x14ac:dyDescent="0.4">
      <c r="B21" s="2"/>
      <c r="C21" s="8"/>
      <c r="D21" s="8"/>
      <c r="E21" s="8"/>
      <c r="F21" s="3"/>
      <c r="H21" s="18"/>
    </row>
    <row r="22" spans="2:8" x14ac:dyDescent="0.4">
      <c r="B22" s="1038"/>
      <c r="C22" s="1039"/>
      <c r="D22" s="1039"/>
      <c r="E22" s="1039"/>
      <c r="F22" s="1040"/>
      <c r="H22" s="18"/>
    </row>
    <row r="23" spans="2:8" x14ac:dyDescent="0.4">
      <c r="B23" s="1041"/>
      <c r="C23" s="1042"/>
      <c r="D23" s="1042"/>
      <c r="E23" s="1042"/>
      <c r="F23" s="1043"/>
      <c r="H23" s="18"/>
    </row>
    <row r="24" spans="2:8" x14ac:dyDescent="0.4">
      <c r="B24" s="1041"/>
      <c r="C24" s="1042"/>
      <c r="D24" s="1042"/>
      <c r="E24" s="1042"/>
      <c r="F24" s="1043"/>
      <c r="H24" s="18"/>
    </row>
    <row r="25" spans="2:8" x14ac:dyDescent="0.4">
      <c r="B25" s="1044"/>
      <c r="C25" s="1045"/>
      <c r="D25" s="1045"/>
      <c r="E25" s="1045"/>
      <c r="F25" s="1046"/>
      <c r="H25" s="18"/>
    </row>
    <row r="26" spans="2:8" x14ac:dyDescent="0.4">
      <c r="B26" s="2"/>
      <c r="C26" s="8"/>
      <c r="D26" s="8"/>
      <c r="E26" s="8"/>
      <c r="F26" s="3"/>
      <c r="H26" s="18"/>
    </row>
    <row r="27" spans="2:8" x14ac:dyDescent="0.4">
      <c r="B27" s="1038"/>
      <c r="C27" s="1039"/>
      <c r="D27" s="1039"/>
      <c r="E27" s="1039"/>
      <c r="F27" s="1040"/>
      <c r="H27" s="18"/>
    </row>
    <row r="28" spans="2:8" x14ac:dyDescent="0.4">
      <c r="B28" s="1041"/>
      <c r="C28" s="1042"/>
      <c r="D28" s="1042"/>
      <c r="E28" s="1042"/>
      <c r="F28" s="1043"/>
      <c r="H28" s="18"/>
    </row>
    <row r="29" spans="2:8" x14ac:dyDescent="0.4">
      <c r="B29" s="1041"/>
      <c r="C29" s="1042"/>
      <c r="D29" s="1042"/>
      <c r="E29" s="1042"/>
      <c r="F29" s="1043"/>
      <c r="H29" s="18"/>
    </row>
    <row r="30" spans="2:8" x14ac:dyDescent="0.4">
      <c r="B30" s="1044"/>
      <c r="C30" s="1045"/>
      <c r="D30" s="1045"/>
      <c r="E30" s="1045"/>
      <c r="F30" s="1046"/>
      <c r="H30" s="18"/>
    </row>
    <row r="31" spans="2:8" x14ac:dyDescent="0.4">
      <c r="B31" s="2"/>
      <c r="C31" s="8"/>
      <c r="D31" s="8"/>
      <c r="E31" s="8"/>
      <c r="F31" s="3"/>
      <c r="H31" s="18"/>
    </row>
    <row r="32" spans="2:8" x14ac:dyDescent="0.4">
      <c r="B32" s="1038"/>
      <c r="C32" s="1039"/>
      <c r="D32" s="1039"/>
      <c r="E32" s="1039"/>
      <c r="F32" s="1040"/>
      <c r="H32" s="18"/>
    </row>
    <row r="33" spans="2:8" x14ac:dyDescent="0.4">
      <c r="B33" s="1041"/>
      <c r="C33" s="1042"/>
      <c r="D33" s="1042"/>
      <c r="E33" s="1042"/>
      <c r="F33" s="1043"/>
      <c r="H33" s="18"/>
    </row>
    <row r="34" spans="2:8" x14ac:dyDescent="0.4">
      <c r="B34" s="1041"/>
      <c r="C34" s="1042"/>
      <c r="D34" s="1042"/>
      <c r="E34" s="1042"/>
      <c r="F34" s="1043"/>
      <c r="H34" s="18"/>
    </row>
    <row r="35" spans="2:8" x14ac:dyDescent="0.4">
      <c r="B35" s="1044"/>
      <c r="C35" s="1045"/>
      <c r="D35" s="1045"/>
      <c r="E35" s="1045"/>
      <c r="F35" s="1046"/>
      <c r="H35" s="18"/>
    </row>
    <row r="36" spans="2:8" x14ac:dyDescent="0.4">
      <c r="B36" s="2"/>
      <c r="C36" s="8"/>
      <c r="D36" s="8"/>
      <c r="E36" s="8"/>
      <c r="F36" s="3"/>
      <c r="H36" s="18"/>
    </row>
    <row r="37" spans="2:8" x14ac:dyDescent="0.4">
      <c r="B37" s="1038"/>
      <c r="C37" s="1039"/>
      <c r="D37" s="1039"/>
      <c r="E37" s="1039"/>
      <c r="F37" s="1040"/>
      <c r="H37" s="18"/>
    </row>
    <row r="38" spans="2:8" x14ac:dyDescent="0.4">
      <c r="B38" s="1041"/>
      <c r="C38" s="1042"/>
      <c r="D38" s="1042"/>
      <c r="E38" s="1042"/>
      <c r="F38" s="1043"/>
      <c r="H38" s="18"/>
    </row>
    <row r="39" spans="2:8" x14ac:dyDescent="0.4">
      <c r="B39" s="1041"/>
      <c r="C39" s="1042"/>
      <c r="D39" s="1042"/>
      <c r="E39" s="1042"/>
      <c r="F39" s="1043"/>
      <c r="H39" s="18"/>
    </row>
    <row r="40" spans="2:8" x14ac:dyDescent="0.4">
      <c r="B40" s="1044"/>
      <c r="C40" s="1045"/>
      <c r="D40" s="1045"/>
      <c r="E40" s="1045"/>
      <c r="F40" s="1046"/>
      <c r="H40" s="18"/>
    </row>
    <row r="41" spans="2:8" x14ac:dyDescent="0.4">
      <c r="B41" s="2"/>
      <c r="C41" s="8"/>
      <c r="D41" s="8"/>
      <c r="E41" s="8"/>
      <c r="F41" s="3"/>
      <c r="H41" s="18"/>
    </row>
    <row r="42" spans="2:8" x14ac:dyDescent="0.4">
      <c r="B42" s="1038"/>
      <c r="C42" s="1039"/>
      <c r="D42" s="1039"/>
      <c r="E42" s="1039"/>
      <c r="F42" s="1040"/>
      <c r="H42" s="18"/>
    </row>
    <row r="43" spans="2:8" x14ac:dyDescent="0.4">
      <c r="B43" s="1041"/>
      <c r="C43" s="1042"/>
      <c r="D43" s="1042"/>
      <c r="E43" s="1042"/>
      <c r="F43" s="1043"/>
      <c r="H43" s="18"/>
    </row>
    <row r="44" spans="2:8" x14ac:dyDescent="0.4">
      <c r="B44" s="1041"/>
      <c r="C44" s="1042"/>
      <c r="D44" s="1042"/>
      <c r="E44" s="1042"/>
      <c r="F44" s="1043"/>
      <c r="H44" s="18"/>
    </row>
    <row r="45" spans="2:8" x14ac:dyDescent="0.4">
      <c r="B45" s="1044"/>
      <c r="C45" s="1045"/>
      <c r="D45" s="1045"/>
      <c r="E45" s="1045"/>
      <c r="F45" s="1046"/>
      <c r="H45" s="18"/>
    </row>
    <row r="46" spans="2:8" x14ac:dyDescent="0.4">
      <c r="B46" s="2"/>
      <c r="C46" s="8"/>
      <c r="D46" s="8"/>
      <c r="E46" s="8"/>
      <c r="F46" s="3"/>
      <c r="H46" s="18"/>
    </row>
    <row r="47" spans="2:8" x14ac:dyDescent="0.4">
      <c r="B47" s="1038"/>
      <c r="C47" s="1039"/>
      <c r="D47" s="1039"/>
      <c r="E47" s="1039"/>
      <c r="F47" s="1040"/>
      <c r="H47" s="18"/>
    </row>
    <row r="48" spans="2:8" x14ac:dyDescent="0.4">
      <c r="B48" s="1041"/>
      <c r="C48" s="1042"/>
      <c r="D48" s="1042"/>
      <c r="E48" s="1042"/>
      <c r="F48" s="1043"/>
      <c r="H48" s="18"/>
    </row>
    <row r="49" spans="1:8" x14ac:dyDescent="0.4">
      <c r="B49" s="1041"/>
      <c r="C49" s="1042"/>
      <c r="D49" s="1042"/>
      <c r="E49" s="1042"/>
      <c r="F49" s="1043"/>
      <c r="H49" s="18"/>
    </row>
    <row r="50" spans="1:8" x14ac:dyDescent="0.4">
      <c r="B50" s="1044"/>
      <c r="C50" s="1045"/>
      <c r="D50" s="1045"/>
      <c r="E50" s="1045"/>
      <c r="F50" s="1046"/>
      <c r="H50" s="18"/>
    </row>
    <row r="51" spans="1:8" x14ac:dyDescent="0.4">
      <c r="B51" s="2"/>
      <c r="C51" s="8"/>
      <c r="D51" s="8"/>
      <c r="E51" s="8"/>
      <c r="F51" s="3"/>
      <c r="H51" s="18"/>
    </row>
    <row r="52" spans="1:8" x14ac:dyDescent="0.4">
      <c r="B52" s="1038"/>
      <c r="C52" s="1039"/>
      <c r="D52" s="1039"/>
      <c r="E52" s="1039"/>
      <c r="F52" s="1040"/>
      <c r="H52" s="18"/>
    </row>
    <row r="53" spans="1:8" x14ac:dyDescent="0.4">
      <c r="B53" s="1041"/>
      <c r="C53" s="1042"/>
      <c r="D53" s="1042"/>
      <c r="E53" s="1042"/>
      <c r="F53" s="1043"/>
      <c r="H53" s="18"/>
    </row>
    <row r="54" spans="1:8" x14ac:dyDescent="0.4">
      <c r="B54" s="1041"/>
      <c r="C54" s="1042"/>
      <c r="D54" s="1042"/>
      <c r="E54" s="1042"/>
      <c r="F54" s="1043"/>
      <c r="H54" s="18"/>
    </row>
    <row r="55" spans="1:8" x14ac:dyDescent="0.4">
      <c r="B55" s="1044"/>
      <c r="C55" s="1045"/>
      <c r="D55" s="1045"/>
      <c r="E55" s="1045"/>
      <c r="F55" s="1046"/>
      <c r="H55" s="18"/>
    </row>
    <row r="56" spans="1:8" x14ac:dyDescent="0.4">
      <c r="B56" s="2"/>
      <c r="C56" s="8"/>
      <c r="D56" s="8"/>
      <c r="E56" s="8"/>
      <c r="F56" s="3"/>
      <c r="H56" s="18"/>
    </row>
    <row r="57" spans="1:8" x14ac:dyDescent="0.4">
      <c r="B57" s="1038"/>
      <c r="C57" s="1039"/>
      <c r="D57" s="1039"/>
      <c r="E57" s="1039"/>
      <c r="F57" s="1040"/>
      <c r="H57" s="18"/>
    </row>
    <row r="58" spans="1:8" x14ac:dyDescent="0.4">
      <c r="B58" s="1041"/>
      <c r="C58" s="1042"/>
      <c r="D58" s="1042"/>
      <c r="E58" s="1042"/>
      <c r="F58" s="1043"/>
      <c r="H58" s="18"/>
    </row>
    <row r="59" spans="1:8" x14ac:dyDescent="0.4">
      <c r="B59" s="1041"/>
      <c r="C59" s="1042"/>
      <c r="D59" s="1042"/>
      <c r="E59" s="1042"/>
      <c r="F59" s="1043"/>
      <c r="H59" s="18"/>
    </row>
    <row r="60" spans="1:8" ht="16" thickBot="1" x14ac:dyDescent="0.45">
      <c r="B60" s="1047"/>
      <c r="C60" s="1048"/>
      <c r="D60" s="1048"/>
      <c r="E60" s="1048"/>
      <c r="F60" s="1049"/>
      <c r="H60" s="18"/>
    </row>
    <row r="61" spans="1:8" x14ac:dyDescent="0.4">
      <c r="H61" s="18"/>
    </row>
    <row r="62" spans="1:8" s="17" customFormat="1" x14ac:dyDescent="0.4">
      <c r="A62" s="18"/>
      <c r="B62" s="18"/>
      <c r="C62" s="18"/>
      <c r="D62" s="18"/>
      <c r="E62" s="18"/>
      <c r="F62" s="18"/>
      <c r="G62" s="18"/>
      <c r="H62" s="18"/>
    </row>
  </sheetData>
  <sheetProtection password="C1BE" sheet="1" objects="1" scenarios="1" selectLockedCells="1"/>
  <customSheetViews>
    <customSheetView guid="{2A4C6EB9-430A-44F2-86C8-15B50360FC3B}" scale="60" showGridLines="0">
      <selection activeCell="F2" sqref="F2"/>
      <pageMargins left="0.7" right="0.7" top="0.75" bottom="0.75" header="0.3" footer="0.3"/>
    </customSheetView>
    <customSheetView guid="{B3BD5AF3-9A64-4EA7-AE1F-3CC326849B8F}" scale="60" showGridLines="0">
      <selection activeCell="F2" sqref="F2"/>
      <pageMargins left="0.7" right="0.7" top="0.75" bottom="0.75" header="0.3" footer="0.3"/>
    </customSheetView>
  </customSheetViews>
  <mergeCells count="13">
    <mergeCell ref="B2:C2"/>
    <mergeCell ref="E3:F3"/>
    <mergeCell ref="B11:F11"/>
    <mergeCell ref="B57:F60"/>
    <mergeCell ref="B12:F15"/>
    <mergeCell ref="B17:F20"/>
    <mergeCell ref="B22:F25"/>
    <mergeCell ref="B27:F30"/>
    <mergeCell ref="B32:F35"/>
    <mergeCell ref="B37:F40"/>
    <mergeCell ref="B42:F45"/>
    <mergeCell ref="B47:F50"/>
    <mergeCell ref="B52:F55"/>
  </mergeCells>
  <phoneticPr fontId="27" type="noConversion"/>
  <hyperlinks>
    <hyperlink ref="E3" location="Instructions!A1" display="Back to Instructions" xr:uid="{00000000-0004-0000-1700-000000000000}"/>
    <hyperlink ref="E3:F3" location="Instructions!A1" display="Back to Instructions tab" xr:uid="{00000000-0004-0000-1700-000001000000}"/>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7">
    <tabColor rgb="FF0070C0"/>
  </sheetPr>
  <dimension ref="A1:H23"/>
  <sheetViews>
    <sheetView workbookViewId="0">
      <selection activeCell="E3" sqref="E3:F3"/>
    </sheetView>
  </sheetViews>
  <sheetFormatPr defaultColWidth="9.08984375" defaultRowHeight="15.5" x14ac:dyDescent="0.4"/>
  <cols>
    <col min="1" max="1" width="5.90625" style="6" customWidth="1"/>
    <col min="2" max="2" width="30.453125" style="6" customWidth="1"/>
    <col min="3" max="3" width="56.08984375" style="6" customWidth="1"/>
    <col min="4" max="4" width="11.54296875" style="6" customWidth="1"/>
    <col min="5" max="5" width="17.6328125" style="6" customWidth="1"/>
    <col min="6" max="6" width="69.453125" style="6" customWidth="1"/>
    <col min="7" max="7" width="4.36328125" style="6" customWidth="1"/>
    <col min="8" max="8" width="2.36328125" style="17" customWidth="1"/>
    <col min="9" max="16384" width="9.08984375" style="6"/>
  </cols>
  <sheetData>
    <row r="1" spans="2:8" ht="19.5" customHeight="1" thickBot="1" x14ac:dyDescent="0.45">
      <c r="H1" s="160"/>
    </row>
    <row r="2" spans="2:8" s="1" customFormat="1" ht="16" thickBot="1" x14ac:dyDescent="0.45">
      <c r="B2" s="990" t="s">
        <v>441</v>
      </c>
      <c r="C2" s="991"/>
      <c r="H2" s="18"/>
    </row>
    <row r="3" spans="2:8" s="104" customFormat="1" ht="18.75" customHeight="1" x14ac:dyDescent="0.4">
      <c r="B3" s="240" t="s">
        <v>442</v>
      </c>
      <c r="C3" s="241" t="str">
        <f>'Version Control'!C3</f>
        <v xml:space="preserve">Residential Central Air Conditioners and Heat Pumps_M1  </v>
      </c>
      <c r="E3" s="1054" t="s">
        <v>427</v>
      </c>
      <c r="F3" s="1054"/>
      <c r="H3" s="106"/>
    </row>
    <row r="4" spans="2:8" s="1" customFormat="1" x14ac:dyDescent="0.4">
      <c r="B4" s="242" t="s">
        <v>132</v>
      </c>
      <c r="C4" s="243" t="str">
        <f>'Version Control'!C4</f>
        <v>v1.1</v>
      </c>
      <c r="H4" s="18"/>
    </row>
    <row r="5" spans="2:8" s="1" customFormat="1" x14ac:dyDescent="0.4">
      <c r="B5" s="242" t="s">
        <v>369</v>
      </c>
      <c r="C5" s="244">
        <f>'Version Control'!C5</f>
        <v>43668</v>
      </c>
      <c r="H5" s="18"/>
    </row>
    <row r="6" spans="2:8" s="1" customFormat="1" x14ac:dyDescent="0.4">
      <c r="B6" s="245" t="s">
        <v>131</v>
      </c>
      <c r="C6" s="246" t="str">
        <f ca="1">MID(CELL("filename",$A$1), FIND("]", CELL("filename", $A$1))+ 1, 255)</f>
        <v>Test Report Attachments</v>
      </c>
      <c r="H6" s="18"/>
    </row>
    <row r="7" spans="2:8" s="1" customFormat="1" ht="36.75" customHeight="1" x14ac:dyDescent="0.4">
      <c r="B7" s="247" t="s">
        <v>130</v>
      </c>
      <c r="C7" s="248" t="str">
        <f ca="1">MID(CELL("FILENAME",F16),FIND("[",CELL("FILENAME",F16))+1,FIND("]",CELL("FILENAME",F16))-FIND("[",CELL("FILENAME",F16))-1)</f>
        <v>Residential Central Air Conditioners and Heat Pumps_M1 - v1.0.xlsx</v>
      </c>
      <c r="H7" s="18"/>
    </row>
    <row r="8" spans="2:8" ht="16" thickBot="1" x14ac:dyDescent="0.45">
      <c r="B8" s="249" t="s">
        <v>133</v>
      </c>
      <c r="C8" s="250" t="str">
        <f>'Version Control'!C8</f>
        <v>[MM/DD/YYYY]</v>
      </c>
      <c r="H8" s="18"/>
    </row>
    <row r="9" spans="2:8" x14ac:dyDescent="0.4">
      <c r="H9" s="18"/>
    </row>
    <row r="10" spans="2:8" ht="16" thickBot="1" x14ac:dyDescent="0.45">
      <c r="H10" s="18"/>
    </row>
    <row r="11" spans="2:8" ht="16" thickBot="1" x14ac:dyDescent="0.45">
      <c r="B11" s="1285" t="s">
        <v>470</v>
      </c>
      <c r="C11" s="1286"/>
      <c r="D11" s="1286"/>
      <c r="E11" s="1286"/>
      <c r="F11" s="1287"/>
      <c r="H11" s="18"/>
    </row>
    <row r="12" spans="2:8" x14ac:dyDescent="0.4">
      <c r="B12" s="1291"/>
      <c r="C12" s="1292"/>
      <c r="D12" s="1292"/>
      <c r="E12" s="1292"/>
      <c r="F12" s="1293"/>
      <c r="H12" s="18"/>
    </row>
    <row r="13" spans="2:8" x14ac:dyDescent="0.4">
      <c r="B13" s="1288"/>
      <c r="C13" s="1289"/>
      <c r="D13" s="1289"/>
      <c r="E13" s="1289"/>
      <c r="F13" s="1290"/>
      <c r="H13" s="18"/>
    </row>
    <row r="14" spans="2:8" x14ac:dyDescent="0.4">
      <c r="B14" s="1288"/>
      <c r="C14" s="1289"/>
      <c r="D14" s="1289"/>
      <c r="E14" s="1289"/>
      <c r="F14" s="1290"/>
      <c r="H14" s="18"/>
    </row>
    <row r="15" spans="2:8" x14ac:dyDescent="0.4">
      <c r="B15" s="1288"/>
      <c r="C15" s="1289"/>
      <c r="D15" s="1289"/>
      <c r="E15" s="1289"/>
      <c r="F15" s="1290"/>
      <c r="H15" s="18"/>
    </row>
    <row r="16" spans="2:8" x14ac:dyDescent="0.4">
      <c r="B16" s="1288"/>
      <c r="C16" s="1289"/>
      <c r="D16" s="1289"/>
      <c r="E16" s="1289"/>
      <c r="F16" s="1290"/>
      <c r="H16" s="18"/>
    </row>
    <row r="17" spans="1:8" x14ac:dyDescent="0.4">
      <c r="B17" s="1288"/>
      <c r="C17" s="1289"/>
      <c r="D17" s="1289"/>
      <c r="E17" s="1289"/>
      <c r="F17" s="1290"/>
      <c r="H17" s="18"/>
    </row>
    <row r="18" spans="1:8" x14ac:dyDescent="0.4">
      <c r="B18" s="1288"/>
      <c r="C18" s="1289"/>
      <c r="D18" s="1289"/>
      <c r="E18" s="1289"/>
      <c r="F18" s="1290"/>
      <c r="H18" s="18"/>
    </row>
    <row r="19" spans="1:8" x14ac:dyDescent="0.4">
      <c r="B19" s="1288"/>
      <c r="C19" s="1289"/>
      <c r="D19" s="1289"/>
      <c r="E19" s="1289"/>
      <c r="F19" s="1290"/>
      <c r="H19" s="18"/>
    </row>
    <row r="20" spans="1:8" x14ac:dyDescent="0.4">
      <c r="B20" s="1288"/>
      <c r="C20" s="1289"/>
      <c r="D20" s="1289"/>
      <c r="E20" s="1289"/>
      <c r="F20" s="1290"/>
      <c r="H20" s="18"/>
    </row>
    <row r="21" spans="1:8" ht="16" thickBot="1" x14ac:dyDescent="0.45">
      <c r="B21" s="1294"/>
      <c r="C21" s="1295"/>
      <c r="D21" s="1295"/>
      <c r="E21" s="1295"/>
      <c r="F21" s="1296"/>
      <c r="H21" s="18"/>
    </row>
    <row r="22" spans="1:8" x14ac:dyDescent="0.4">
      <c r="H22" s="18"/>
    </row>
    <row r="23" spans="1:8" s="17" customFormat="1" x14ac:dyDescent="0.4">
      <c r="A23" s="18"/>
      <c r="B23" s="18"/>
      <c r="C23" s="18"/>
      <c r="D23" s="18"/>
      <c r="E23" s="18"/>
      <c r="F23" s="18"/>
      <c r="G23" s="18"/>
      <c r="H23" s="18"/>
    </row>
  </sheetData>
  <sheetProtection password="C1BE" sheet="1" objects="1" scenarios="1" selectLockedCells="1"/>
  <mergeCells count="13">
    <mergeCell ref="B21:F21"/>
    <mergeCell ref="B15:F15"/>
    <mergeCell ref="B16:F16"/>
    <mergeCell ref="B17:F17"/>
    <mergeCell ref="B18:F18"/>
    <mergeCell ref="B19:F19"/>
    <mergeCell ref="B20:F20"/>
    <mergeCell ref="B14:F14"/>
    <mergeCell ref="B2:C2"/>
    <mergeCell ref="E3:F3"/>
    <mergeCell ref="B11:F11"/>
    <mergeCell ref="B12:F12"/>
    <mergeCell ref="B13:F13"/>
  </mergeCells>
  <hyperlinks>
    <hyperlink ref="E3" location="Instructions!A1" display="Back to Instructions" xr:uid="{00000000-0004-0000-1800-000000000000}"/>
    <hyperlink ref="E3:F3" location="Instructions!A1" display="Back to Instructions tab" xr:uid="{00000000-0004-0000-1800-000001000000}"/>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
    <tabColor rgb="FF0070C0"/>
  </sheetPr>
  <dimension ref="A1:G20"/>
  <sheetViews>
    <sheetView workbookViewId="0">
      <selection activeCell="E3" sqref="E3"/>
    </sheetView>
  </sheetViews>
  <sheetFormatPr defaultColWidth="9.08984375" defaultRowHeight="15.5" x14ac:dyDescent="0.4"/>
  <cols>
    <col min="1" max="1" width="4.36328125" style="1" customWidth="1"/>
    <col min="2" max="2" width="30.90625" style="1" customWidth="1"/>
    <col min="3" max="3" width="56.36328125" style="1" customWidth="1"/>
    <col min="4" max="4" width="21.36328125" style="1" bestFit="1" customWidth="1"/>
    <col min="5" max="5" width="43.54296875" style="1" customWidth="1"/>
    <col min="6" max="6" width="6.36328125" style="1" customWidth="1"/>
    <col min="7" max="7" width="2.90625" style="1" customWidth="1"/>
    <col min="8" max="16384" width="9.08984375" style="1"/>
  </cols>
  <sheetData>
    <row r="1" spans="1:7" ht="16" thickBot="1" x14ac:dyDescent="0.45">
      <c r="G1" s="160"/>
    </row>
    <row r="2" spans="1:7" ht="16" thickBot="1" x14ac:dyDescent="0.45">
      <c r="B2" s="990" t="s">
        <v>441</v>
      </c>
      <c r="C2" s="991"/>
      <c r="G2" s="109"/>
    </row>
    <row r="3" spans="1:7" ht="21" customHeight="1" x14ac:dyDescent="0.4">
      <c r="B3" s="240" t="s">
        <v>442</v>
      </c>
      <c r="C3" s="241" t="str">
        <f>'Version Control'!C3</f>
        <v xml:space="preserve">Residential Central Air Conditioners and Heat Pumps_M1  </v>
      </c>
      <c r="E3" s="528" t="s">
        <v>427</v>
      </c>
      <c r="F3" s="527"/>
      <c r="G3" s="109"/>
    </row>
    <row r="4" spans="1:7" x14ac:dyDescent="0.4">
      <c r="B4" s="242" t="s">
        <v>132</v>
      </c>
      <c r="C4" s="243" t="str">
        <f>'Version Control'!C4</f>
        <v>v1.1</v>
      </c>
      <c r="G4" s="109"/>
    </row>
    <row r="5" spans="1:7" x14ac:dyDescent="0.4">
      <c r="B5" s="242" t="s">
        <v>369</v>
      </c>
      <c r="C5" s="244">
        <f>'Version Control'!C5</f>
        <v>43668</v>
      </c>
      <c r="G5" s="109"/>
    </row>
    <row r="6" spans="1:7" x14ac:dyDescent="0.4">
      <c r="B6" s="245" t="s">
        <v>131</v>
      </c>
      <c r="C6" s="246" t="str">
        <f ca="1">MID(CELL("filename",$A$1), FIND("]", CELL("filename", $A$1))+ 1, 255)</f>
        <v>Report Sign-off Block</v>
      </c>
      <c r="G6" s="109"/>
    </row>
    <row r="7" spans="1:7" ht="42" customHeight="1" x14ac:dyDescent="0.4">
      <c r="B7" s="247" t="s">
        <v>130</v>
      </c>
      <c r="C7" s="248" t="str">
        <f ca="1">MID(CELL("FILENAME"),FIND("[",CELL("FILENAME"))+1,FIND("]",CELL("FILENAME"))-FIND("[",CELL("FILENAME"))-1)</f>
        <v>Residential Central Air Conditioners and Heat Pumps_M1_Notebook.xlsx</v>
      </c>
      <c r="G7" s="109"/>
    </row>
    <row r="8" spans="1:7" ht="16" thickBot="1" x14ac:dyDescent="0.45">
      <c r="B8" s="249" t="s">
        <v>133</v>
      </c>
      <c r="C8" s="250" t="str">
        <f>'Version Control'!C8</f>
        <v>[MM/DD/YYYY]</v>
      </c>
      <c r="G8" s="109"/>
    </row>
    <row r="9" spans="1:7" x14ac:dyDescent="0.4">
      <c r="G9" s="109"/>
    </row>
    <row r="10" spans="1:7" ht="16" thickBot="1" x14ac:dyDescent="0.45">
      <c r="B10" s="4"/>
      <c r="G10" s="109"/>
    </row>
    <row r="11" spans="1:7" ht="16" thickBot="1" x14ac:dyDescent="0.45">
      <c r="A11" s="4"/>
      <c r="B11" s="978" t="s">
        <v>138</v>
      </c>
      <c r="C11" s="979"/>
      <c r="D11" s="979"/>
      <c r="E11" s="980"/>
      <c r="G11" s="109"/>
    </row>
    <row r="12" spans="1:7" ht="17.25" customHeight="1" x14ac:dyDescent="0.4">
      <c r="A12" s="4"/>
      <c r="B12" s="1301" t="s">
        <v>371</v>
      </c>
      <c r="C12" s="1302"/>
      <c r="D12" s="1302"/>
      <c r="E12" s="1303"/>
      <c r="G12" s="109"/>
    </row>
    <row r="13" spans="1:7" ht="38.25" customHeight="1" x14ac:dyDescent="0.4">
      <c r="A13" s="4"/>
      <c r="B13" s="1304"/>
      <c r="C13" s="1305"/>
      <c r="D13" s="1305"/>
      <c r="E13" s="1306"/>
      <c r="G13" s="109"/>
    </row>
    <row r="14" spans="1:7" x14ac:dyDescent="0.4">
      <c r="A14" s="4"/>
      <c r="B14" s="1307" t="s">
        <v>139</v>
      </c>
      <c r="C14" s="1308"/>
      <c r="D14" s="46" t="s">
        <v>136</v>
      </c>
      <c r="E14" s="45" t="s">
        <v>140</v>
      </c>
      <c r="G14" s="109"/>
    </row>
    <row r="15" spans="1:7" x14ac:dyDescent="0.4">
      <c r="A15" s="4"/>
      <c r="B15" s="1297" t="s">
        <v>141</v>
      </c>
      <c r="C15" s="1298"/>
      <c r="D15" s="194" t="str">
        <f>'General Info and Test Results'!C19</f>
        <v>[MM/DD/YYYY]</v>
      </c>
      <c r="E15" s="99" t="s">
        <v>365</v>
      </c>
      <c r="G15" s="109"/>
    </row>
    <row r="16" spans="1:7" x14ac:dyDescent="0.4">
      <c r="A16" s="4"/>
      <c r="B16" s="1297" t="s">
        <v>338</v>
      </c>
      <c r="C16" s="1298"/>
      <c r="D16" s="506" t="s">
        <v>279</v>
      </c>
      <c r="E16" s="99" t="s">
        <v>365</v>
      </c>
      <c r="G16" s="109"/>
    </row>
    <row r="17" spans="1:7" x14ac:dyDescent="0.4">
      <c r="A17" s="4"/>
      <c r="B17" s="1297" t="s">
        <v>364</v>
      </c>
      <c r="C17" s="1298"/>
      <c r="D17" s="506" t="s">
        <v>279</v>
      </c>
      <c r="E17" s="99" t="s">
        <v>365</v>
      </c>
      <c r="G17" s="109"/>
    </row>
    <row r="18" spans="1:7" ht="16" thickBot="1" x14ac:dyDescent="0.45">
      <c r="A18" s="4"/>
      <c r="B18" s="1299" t="s">
        <v>370</v>
      </c>
      <c r="C18" s="1300"/>
      <c r="D18" s="507" t="s">
        <v>279</v>
      </c>
      <c r="E18" s="532" t="s">
        <v>365</v>
      </c>
      <c r="G18" s="109"/>
    </row>
    <row r="19" spans="1:7" x14ac:dyDescent="0.4">
      <c r="A19" s="4"/>
      <c r="B19" s="8"/>
      <c r="C19" s="4"/>
      <c r="D19" s="4"/>
      <c r="E19" s="4"/>
      <c r="G19" s="109"/>
    </row>
    <row r="20" spans="1:7" x14ac:dyDescent="0.4">
      <c r="A20" s="195"/>
      <c r="B20" s="141"/>
      <c r="C20" s="141"/>
      <c r="D20" s="141"/>
      <c r="E20" s="141"/>
      <c r="F20" s="109"/>
      <c r="G20" s="109"/>
    </row>
  </sheetData>
  <sheetProtection password="C1BE" sheet="1" objects="1" scenarios="1" selectLockedCells="1"/>
  <customSheetViews>
    <customSheetView guid="{2A4C6EB9-430A-44F2-86C8-15B50360FC3B}" scale="80" showGridLines="0" zeroValues="0">
      <selection activeCell="C13" sqref="C13"/>
      <pageMargins left="0.7" right="0.7" top="0.75" bottom="0.75" header="0.3" footer="0.3"/>
      <pageSetup orientation="portrait" r:id="rId1"/>
    </customSheetView>
    <customSheetView guid="{B3BD5AF3-9A64-4EA7-AE1F-3CC326849B8F}" scale="80" showGridLines="0" zeroValues="0">
      <selection activeCell="C6" sqref="C6"/>
      <pageMargins left="0.7" right="0.7" top="0.75" bottom="0.75" header="0.3" footer="0.3"/>
      <pageSetup orientation="portrait" r:id="rId2"/>
    </customSheetView>
  </customSheetViews>
  <mergeCells count="8">
    <mergeCell ref="B2:C2"/>
    <mergeCell ref="B17:C17"/>
    <mergeCell ref="B18:C18"/>
    <mergeCell ref="B11:E11"/>
    <mergeCell ref="B12:E13"/>
    <mergeCell ref="B14:C14"/>
    <mergeCell ref="B15:C15"/>
    <mergeCell ref="B16:C16"/>
  </mergeCells>
  <phoneticPr fontId="27" type="noConversion"/>
  <hyperlinks>
    <hyperlink ref="E3" location="Instructions!A1" display="Back to Instructions" xr:uid="{00000000-0004-0000-1900-000000000000}"/>
  </hyperlinks>
  <pageMargins left="0.7" right="0.7" top="0.75" bottom="0.75" header="0.3" footer="0.3"/>
  <pageSetup orientation="portrait" r:id="rId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4"/>
  <dimension ref="A1:M41"/>
  <sheetViews>
    <sheetView zoomScale="70" zoomScaleNormal="70" workbookViewId="0">
      <selection activeCell="J2" sqref="J2"/>
    </sheetView>
  </sheetViews>
  <sheetFormatPr defaultColWidth="21.453125" defaultRowHeight="15.5" x14ac:dyDescent="0.35"/>
  <cols>
    <col min="1" max="8" width="21.453125" style="230"/>
    <col min="9" max="9" width="7.90625" style="229" customWidth="1"/>
    <col min="10" max="10" width="31.08984375" style="229" customWidth="1"/>
    <col min="11" max="11" width="56.453125" style="229" customWidth="1"/>
    <col min="12" max="12" width="3.453125" style="229" customWidth="1"/>
    <col min="13" max="13" width="3.54296875" style="229" customWidth="1"/>
    <col min="14" max="16384" width="21.453125" style="229"/>
  </cols>
  <sheetData>
    <row r="1" spans="1:13" x14ac:dyDescent="0.35">
      <c r="A1" s="1309" t="s">
        <v>90</v>
      </c>
      <c r="B1" s="1310"/>
      <c r="C1" s="510" t="s">
        <v>91</v>
      </c>
      <c r="D1" s="510" t="s">
        <v>92</v>
      </c>
      <c r="E1" s="510" t="s">
        <v>93</v>
      </c>
      <c r="F1" s="510" t="s">
        <v>94</v>
      </c>
      <c r="G1" s="510" t="s">
        <v>95</v>
      </c>
      <c r="H1" s="511" t="s">
        <v>96</v>
      </c>
      <c r="M1" s="522"/>
    </row>
    <row r="2" spans="1:13" ht="33" customHeight="1" x14ac:dyDescent="0.4">
      <c r="A2" s="1311" t="s">
        <v>97</v>
      </c>
      <c r="B2" s="1312"/>
      <c r="C2" s="508">
        <v>493</v>
      </c>
      <c r="D2" s="508">
        <v>857</v>
      </c>
      <c r="E2" s="508">
        <v>1247</v>
      </c>
      <c r="F2" s="508">
        <v>1701</v>
      </c>
      <c r="G2" s="508">
        <v>2202</v>
      </c>
      <c r="H2" s="512">
        <v>1842</v>
      </c>
      <c r="J2" s="528" t="s">
        <v>427</v>
      </c>
      <c r="K2"/>
      <c r="M2" s="522"/>
    </row>
    <row r="3" spans="1:13" ht="35.25" customHeight="1" thickBot="1" x14ac:dyDescent="0.4">
      <c r="A3" s="1311" t="s">
        <v>430</v>
      </c>
      <c r="B3" s="1312"/>
      <c r="C3" s="508">
        <v>37</v>
      </c>
      <c r="D3" s="508">
        <v>27</v>
      </c>
      <c r="E3" s="508">
        <v>17</v>
      </c>
      <c r="F3" s="508">
        <v>5</v>
      </c>
      <c r="G3" s="508">
        <v>-10</v>
      </c>
      <c r="H3" s="512">
        <v>30</v>
      </c>
      <c r="M3" s="522"/>
    </row>
    <row r="4" spans="1:13" ht="18" customHeight="1" thickBot="1" x14ac:dyDescent="0.4">
      <c r="A4" s="1311" t="s">
        <v>100</v>
      </c>
      <c r="B4" s="1312"/>
      <c r="C4" s="508">
        <f t="shared" ref="C4:H4" si="0">COUNTIF(C6:C23,"&gt;0")</f>
        <v>8</v>
      </c>
      <c r="D4" s="508">
        <f t="shared" si="0"/>
        <v>8</v>
      </c>
      <c r="E4" s="508">
        <f t="shared" si="0"/>
        <v>11</v>
      </c>
      <c r="F4" s="508">
        <f t="shared" si="0"/>
        <v>13</v>
      </c>
      <c r="G4" s="508">
        <f t="shared" si="0"/>
        <v>16</v>
      </c>
      <c r="H4" s="512">
        <f t="shared" si="0"/>
        <v>7</v>
      </c>
      <c r="J4" s="990" t="s">
        <v>441</v>
      </c>
      <c r="K4" s="991"/>
      <c r="M4" s="522"/>
    </row>
    <row r="5" spans="1:13" ht="18.75" customHeight="1" x14ac:dyDescent="0.4">
      <c r="A5" s="513" t="s">
        <v>99</v>
      </c>
      <c r="B5" s="509" t="s">
        <v>98</v>
      </c>
      <c r="C5" s="1313" t="s">
        <v>431</v>
      </c>
      <c r="D5" s="1314"/>
      <c r="E5" s="1314"/>
      <c r="F5" s="1314"/>
      <c r="G5" s="1314"/>
      <c r="H5" s="1315"/>
      <c r="J5" s="240" t="s">
        <v>442</v>
      </c>
      <c r="K5" s="241" t="str">
        <f>'Version Control'!C3</f>
        <v xml:space="preserve">Residential Central Air Conditioners and Heat Pumps_M1  </v>
      </c>
      <c r="M5" s="522"/>
    </row>
    <row r="6" spans="1:13" x14ac:dyDescent="0.4">
      <c r="A6" s="514">
        <v>1</v>
      </c>
      <c r="B6" s="508">
        <v>62</v>
      </c>
      <c r="C6" s="508">
        <v>0</v>
      </c>
      <c r="D6" s="508">
        <v>0</v>
      </c>
      <c r="E6" s="508">
        <v>0</v>
      </c>
      <c r="F6" s="508">
        <v>0</v>
      </c>
      <c r="G6" s="508">
        <v>0</v>
      </c>
      <c r="H6" s="512">
        <v>0</v>
      </c>
      <c r="J6" s="242" t="s">
        <v>132</v>
      </c>
      <c r="K6" s="243" t="str">
        <f>'Version Control'!C4</f>
        <v>v1.1</v>
      </c>
      <c r="M6" s="522"/>
    </row>
    <row r="7" spans="1:13" x14ac:dyDescent="0.4">
      <c r="A7" s="514">
        <v>2</v>
      </c>
      <c r="B7" s="508">
        <v>57</v>
      </c>
      <c r="C7" s="508">
        <v>0.23899999999999999</v>
      </c>
      <c r="D7" s="508">
        <v>0</v>
      </c>
      <c r="E7" s="508">
        <v>0</v>
      </c>
      <c r="F7" s="508">
        <v>0</v>
      </c>
      <c r="G7" s="508">
        <v>0</v>
      </c>
      <c r="H7" s="512">
        <v>0</v>
      </c>
      <c r="J7" s="242" t="s">
        <v>369</v>
      </c>
      <c r="K7" s="244">
        <f>'Version Control'!C5</f>
        <v>43668</v>
      </c>
      <c r="M7" s="522"/>
    </row>
    <row r="8" spans="1:13" x14ac:dyDescent="0.4">
      <c r="A8" s="514">
        <v>3</v>
      </c>
      <c r="B8" s="508">
        <v>52</v>
      </c>
      <c r="C8" s="508">
        <v>0.19400000000000001</v>
      </c>
      <c r="D8" s="508">
        <v>0.16300000000000001</v>
      </c>
      <c r="E8" s="508">
        <v>0.13800000000000001</v>
      </c>
      <c r="F8" s="508">
        <v>0.10299999999999999</v>
      </c>
      <c r="G8" s="508">
        <v>8.5999999999999993E-2</v>
      </c>
      <c r="H8" s="512">
        <v>0.215</v>
      </c>
      <c r="J8" s="245" t="s">
        <v>131</v>
      </c>
      <c r="K8" s="246" t="str">
        <f ca="1">MID(CELL("filename",$A$1), FIND("]", CELL("filename", $A$1))+ 1, 255)</f>
        <v>Tables</v>
      </c>
      <c r="M8" s="522"/>
    </row>
    <row r="9" spans="1:13" ht="31" x14ac:dyDescent="0.35">
      <c r="A9" s="514">
        <v>4</v>
      </c>
      <c r="B9" s="508">
        <v>47</v>
      </c>
      <c r="C9" s="508">
        <v>0.129</v>
      </c>
      <c r="D9" s="508">
        <v>0.14299999999999999</v>
      </c>
      <c r="E9" s="508">
        <v>0.13700000000000001</v>
      </c>
      <c r="F9" s="508">
        <v>9.2999999999999999E-2</v>
      </c>
      <c r="G9" s="508">
        <v>7.5999999999999998E-2</v>
      </c>
      <c r="H9" s="512">
        <v>0.20399999999999999</v>
      </c>
      <c r="J9" s="247" t="s">
        <v>130</v>
      </c>
      <c r="K9" s="248" t="str">
        <f ca="1">MID(CELL("FILENAME"),FIND("[",CELL("FILENAME"))+1,FIND("]",CELL("FILENAME"))-FIND("[",CELL("FILENAME"))-1)</f>
        <v>Residential Central Air Conditioners and Heat Pumps_M1_Notebook.xlsx</v>
      </c>
      <c r="M9" s="522"/>
    </row>
    <row r="10" spans="1:13" ht="16" thickBot="1" x14ac:dyDescent="0.45">
      <c r="A10" s="514">
        <v>5</v>
      </c>
      <c r="B10" s="508">
        <v>42</v>
      </c>
      <c r="C10" s="508">
        <v>8.1000000000000003E-2</v>
      </c>
      <c r="D10" s="508">
        <v>0.112</v>
      </c>
      <c r="E10" s="508">
        <v>0.13500000000000001</v>
      </c>
      <c r="F10" s="508">
        <v>0.1</v>
      </c>
      <c r="G10" s="508">
        <v>7.8E-2</v>
      </c>
      <c r="H10" s="512">
        <v>0.14099999999999999</v>
      </c>
      <c r="J10" s="249" t="s">
        <v>133</v>
      </c>
      <c r="K10" s="250" t="str">
        <f>'Version Control'!C8</f>
        <v>[MM/DD/YYYY]</v>
      </c>
      <c r="M10" s="522"/>
    </row>
    <row r="11" spans="1:13" x14ac:dyDescent="0.35">
      <c r="A11" s="514">
        <v>6</v>
      </c>
      <c r="B11" s="508">
        <v>37</v>
      </c>
      <c r="C11" s="508">
        <v>4.1000000000000002E-2</v>
      </c>
      <c r="D11" s="508">
        <v>8.7999999999999995E-2</v>
      </c>
      <c r="E11" s="508">
        <v>0.11799999999999999</v>
      </c>
      <c r="F11" s="508">
        <v>0.109</v>
      </c>
      <c r="G11" s="508">
        <v>8.6999999999999994E-2</v>
      </c>
      <c r="H11" s="512">
        <v>7.5999999999999998E-2</v>
      </c>
      <c r="M11" s="522"/>
    </row>
    <row r="12" spans="1:13" x14ac:dyDescent="0.35">
      <c r="A12" s="514">
        <v>7</v>
      </c>
      <c r="B12" s="508">
        <v>32</v>
      </c>
      <c r="C12" s="508">
        <v>1.9E-2</v>
      </c>
      <c r="D12" s="508">
        <v>5.6000000000000001E-2</v>
      </c>
      <c r="E12" s="508">
        <v>9.1999999999999998E-2</v>
      </c>
      <c r="F12" s="508">
        <v>0.126</v>
      </c>
      <c r="G12" s="508">
        <v>0.10199999999999999</v>
      </c>
      <c r="H12" s="512">
        <v>3.4000000000000002E-2</v>
      </c>
      <c r="M12" s="522"/>
    </row>
    <row r="13" spans="1:13" x14ac:dyDescent="0.35">
      <c r="A13" s="514">
        <v>8</v>
      </c>
      <c r="B13" s="508">
        <v>27</v>
      </c>
      <c r="C13" s="508">
        <v>5.0000000000000001E-3</v>
      </c>
      <c r="D13" s="508">
        <v>2.4E-2</v>
      </c>
      <c r="E13" s="508">
        <v>4.7E-2</v>
      </c>
      <c r="F13" s="508">
        <v>8.6999999999999994E-2</v>
      </c>
      <c r="G13" s="508">
        <v>9.4E-2</v>
      </c>
      <c r="H13" s="512">
        <v>8.0000000000000002E-3</v>
      </c>
      <c r="M13" s="522"/>
    </row>
    <row r="14" spans="1:13" x14ac:dyDescent="0.35">
      <c r="A14" s="514">
        <v>9</v>
      </c>
      <c r="B14" s="508">
        <v>22</v>
      </c>
      <c r="C14" s="508">
        <v>1E-3</v>
      </c>
      <c r="D14" s="508">
        <v>8.0000000000000002E-3</v>
      </c>
      <c r="E14" s="508">
        <v>2.1000000000000001E-2</v>
      </c>
      <c r="F14" s="508">
        <v>5.5E-2</v>
      </c>
      <c r="G14" s="508">
        <v>7.3999999999999996E-2</v>
      </c>
      <c r="H14" s="512">
        <v>3.0000000000000001E-3</v>
      </c>
      <c r="M14" s="522"/>
    </row>
    <row r="15" spans="1:13" x14ac:dyDescent="0.35">
      <c r="A15" s="514">
        <v>10</v>
      </c>
      <c r="B15" s="508">
        <v>17</v>
      </c>
      <c r="C15" s="508">
        <v>0</v>
      </c>
      <c r="D15" s="508">
        <v>2E-3</v>
      </c>
      <c r="E15" s="508">
        <v>8.9999999999999993E-3</v>
      </c>
      <c r="F15" s="508">
        <v>3.5999999999999997E-2</v>
      </c>
      <c r="G15" s="508">
        <v>5.5E-2</v>
      </c>
      <c r="H15" s="512">
        <v>0</v>
      </c>
      <c r="M15" s="522"/>
    </row>
    <row r="16" spans="1:13" x14ac:dyDescent="0.35">
      <c r="A16" s="514">
        <v>11</v>
      </c>
      <c r="B16" s="508">
        <v>12</v>
      </c>
      <c r="C16" s="508">
        <v>0</v>
      </c>
      <c r="D16" s="508">
        <v>0</v>
      </c>
      <c r="E16" s="508">
        <v>5.0000000000000001E-3</v>
      </c>
      <c r="F16" s="508">
        <v>2.5999999999999999E-2</v>
      </c>
      <c r="G16" s="508">
        <v>4.7E-2</v>
      </c>
      <c r="H16" s="512">
        <v>0</v>
      </c>
      <c r="M16" s="522"/>
    </row>
    <row r="17" spans="1:13" x14ac:dyDescent="0.35">
      <c r="A17" s="514">
        <v>12</v>
      </c>
      <c r="B17" s="508">
        <v>7</v>
      </c>
      <c r="C17" s="508">
        <v>0</v>
      </c>
      <c r="D17" s="508">
        <v>0</v>
      </c>
      <c r="E17" s="508">
        <v>2E-3</v>
      </c>
      <c r="F17" s="508">
        <v>1.2999999999999999E-2</v>
      </c>
      <c r="G17" s="508">
        <v>3.7999999999999999E-2</v>
      </c>
      <c r="H17" s="512">
        <v>0</v>
      </c>
      <c r="M17" s="522"/>
    </row>
    <row r="18" spans="1:13" x14ac:dyDescent="0.35">
      <c r="A18" s="514">
        <v>13</v>
      </c>
      <c r="B18" s="508">
        <v>2</v>
      </c>
      <c r="C18" s="508">
        <v>0</v>
      </c>
      <c r="D18" s="508">
        <v>0</v>
      </c>
      <c r="E18" s="508">
        <v>1E-3</v>
      </c>
      <c r="F18" s="508">
        <v>6.0000000000000001E-3</v>
      </c>
      <c r="G18" s="508">
        <v>2.9000000000000001E-2</v>
      </c>
      <c r="H18" s="512">
        <v>0</v>
      </c>
      <c r="M18" s="522"/>
    </row>
    <row r="19" spans="1:13" x14ac:dyDescent="0.35">
      <c r="A19" s="514">
        <v>14</v>
      </c>
      <c r="B19" s="508">
        <v>-3</v>
      </c>
      <c r="C19" s="508">
        <v>0</v>
      </c>
      <c r="D19" s="508">
        <v>0</v>
      </c>
      <c r="E19" s="508">
        <v>0</v>
      </c>
      <c r="F19" s="508">
        <v>2E-3</v>
      </c>
      <c r="G19" s="508">
        <v>1.7999999999999999E-2</v>
      </c>
      <c r="H19" s="512">
        <v>0</v>
      </c>
      <c r="M19" s="522"/>
    </row>
    <row r="20" spans="1:13" x14ac:dyDescent="0.35">
      <c r="A20" s="514">
        <v>15</v>
      </c>
      <c r="B20" s="508">
        <v>-8</v>
      </c>
      <c r="C20" s="508">
        <v>0</v>
      </c>
      <c r="D20" s="508">
        <v>0</v>
      </c>
      <c r="E20" s="508">
        <v>0</v>
      </c>
      <c r="F20" s="508">
        <v>1E-3</v>
      </c>
      <c r="G20" s="508">
        <v>0.01</v>
      </c>
      <c r="H20" s="512">
        <v>0</v>
      </c>
      <c r="M20" s="522"/>
    </row>
    <row r="21" spans="1:13" x14ac:dyDescent="0.35">
      <c r="A21" s="514">
        <v>16</v>
      </c>
      <c r="B21" s="508">
        <v>-13</v>
      </c>
      <c r="C21" s="508">
        <v>0</v>
      </c>
      <c r="D21" s="508">
        <v>0</v>
      </c>
      <c r="E21" s="508">
        <v>0</v>
      </c>
      <c r="F21" s="508">
        <v>0</v>
      </c>
      <c r="G21" s="508">
        <v>5.0000000000000001E-3</v>
      </c>
      <c r="H21" s="512">
        <v>0</v>
      </c>
      <c r="M21" s="522"/>
    </row>
    <row r="22" spans="1:13" x14ac:dyDescent="0.35">
      <c r="A22" s="514">
        <v>17</v>
      </c>
      <c r="B22" s="508">
        <v>-18</v>
      </c>
      <c r="C22" s="508">
        <v>0</v>
      </c>
      <c r="D22" s="508">
        <v>0</v>
      </c>
      <c r="E22" s="508">
        <v>0</v>
      </c>
      <c r="F22" s="508">
        <v>0</v>
      </c>
      <c r="G22" s="508">
        <v>2E-3</v>
      </c>
      <c r="H22" s="512">
        <v>0</v>
      </c>
      <c r="M22" s="522"/>
    </row>
    <row r="23" spans="1:13" ht="16" thickBot="1" x14ac:dyDescent="0.4">
      <c r="A23" s="515">
        <v>18</v>
      </c>
      <c r="B23" s="516">
        <v>-23</v>
      </c>
      <c r="C23" s="516">
        <v>0</v>
      </c>
      <c r="D23" s="516">
        <v>0</v>
      </c>
      <c r="E23" s="516">
        <v>0</v>
      </c>
      <c r="F23" s="516">
        <v>0</v>
      </c>
      <c r="G23" s="516">
        <v>1E-3</v>
      </c>
      <c r="H23" s="517">
        <v>0</v>
      </c>
      <c r="M23" s="522"/>
    </row>
    <row r="24" spans="1:13" ht="16" thickBot="1" x14ac:dyDescent="0.4">
      <c r="M24" s="522"/>
    </row>
    <row r="25" spans="1:13" ht="48.5" x14ac:dyDescent="0.35">
      <c r="A25" s="518" t="s">
        <v>194</v>
      </c>
      <c r="B25" s="519" t="s">
        <v>195</v>
      </c>
      <c r="C25" s="519" t="s">
        <v>196</v>
      </c>
      <c r="D25" s="520" t="s">
        <v>432</v>
      </c>
      <c r="M25" s="522"/>
    </row>
    <row r="26" spans="1:13" x14ac:dyDescent="0.35">
      <c r="A26" s="514">
        <v>1</v>
      </c>
      <c r="B26" s="508" t="s">
        <v>197</v>
      </c>
      <c r="C26" s="508">
        <v>67</v>
      </c>
      <c r="D26" s="512">
        <v>0.214</v>
      </c>
      <c r="M26" s="522"/>
    </row>
    <row r="27" spans="1:13" x14ac:dyDescent="0.35">
      <c r="A27" s="514">
        <v>2</v>
      </c>
      <c r="B27" s="508" t="s">
        <v>198</v>
      </c>
      <c r="C27" s="508">
        <v>72</v>
      </c>
      <c r="D27" s="512">
        <v>0.23100000000000001</v>
      </c>
      <c r="M27" s="522"/>
    </row>
    <row r="28" spans="1:13" x14ac:dyDescent="0.35">
      <c r="A28" s="514">
        <v>3</v>
      </c>
      <c r="B28" s="508" t="s">
        <v>199</v>
      </c>
      <c r="C28" s="508">
        <v>77</v>
      </c>
      <c r="D28" s="512">
        <v>0.216</v>
      </c>
      <c r="M28" s="522"/>
    </row>
    <row r="29" spans="1:13" x14ac:dyDescent="0.35">
      <c r="A29" s="514">
        <v>4</v>
      </c>
      <c r="B29" s="508" t="s">
        <v>200</v>
      </c>
      <c r="C29" s="508">
        <v>82</v>
      </c>
      <c r="D29" s="512">
        <v>0.161</v>
      </c>
      <c r="M29" s="522"/>
    </row>
    <row r="30" spans="1:13" x14ac:dyDescent="0.35">
      <c r="A30" s="514">
        <v>5</v>
      </c>
      <c r="B30" s="508" t="s">
        <v>201</v>
      </c>
      <c r="C30" s="508">
        <v>87</v>
      </c>
      <c r="D30" s="512">
        <v>0.104</v>
      </c>
      <c r="M30" s="522"/>
    </row>
    <row r="31" spans="1:13" x14ac:dyDescent="0.35">
      <c r="A31" s="514">
        <v>6</v>
      </c>
      <c r="B31" s="508" t="s">
        <v>202</v>
      </c>
      <c r="C31" s="508">
        <v>92</v>
      </c>
      <c r="D31" s="512">
        <v>5.1999999999999998E-2</v>
      </c>
      <c r="M31" s="522"/>
    </row>
    <row r="32" spans="1:13" x14ac:dyDescent="0.35">
      <c r="A32" s="514">
        <v>7</v>
      </c>
      <c r="B32" s="508" t="s">
        <v>203</v>
      </c>
      <c r="C32" s="508">
        <v>97</v>
      </c>
      <c r="D32" s="512">
        <v>1.7999999999999999E-2</v>
      </c>
      <c r="M32" s="522"/>
    </row>
    <row r="33" spans="1:13" ht="16" thickBot="1" x14ac:dyDescent="0.4">
      <c r="A33" s="515">
        <v>8</v>
      </c>
      <c r="B33" s="516" t="s">
        <v>204</v>
      </c>
      <c r="C33" s="516">
        <v>102</v>
      </c>
      <c r="D33" s="517">
        <v>4.0000000000000001E-3</v>
      </c>
      <c r="M33" s="522"/>
    </row>
    <row r="34" spans="1:13" x14ac:dyDescent="0.35">
      <c r="M34" s="522"/>
    </row>
    <row r="35" spans="1:13" x14ac:dyDescent="0.35">
      <c r="A35" s="521"/>
      <c r="B35" s="521"/>
      <c r="C35" s="521"/>
      <c r="D35" s="521"/>
      <c r="E35" s="521"/>
      <c r="F35" s="521"/>
      <c r="G35" s="521"/>
      <c r="H35" s="521"/>
      <c r="I35" s="522"/>
      <c r="J35" s="522"/>
      <c r="K35" s="522"/>
      <c r="L35" s="522"/>
      <c r="M35" s="522"/>
    </row>
    <row r="36" spans="1:13" ht="16" thickBot="1" x14ac:dyDescent="0.4"/>
    <row r="37" spans="1:13" x14ac:dyDescent="0.35">
      <c r="A37" s="1309" t="s">
        <v>90</v>
      </c>
      <c r="B37" s="1310"/>
      <c r="C37" s="510" t="s">
        <v>91</v>
      </c>
      <c r="D37" s="510" t="s">
        <v>92</v>
      </c>
      <c r="E37" s="510" t="s">
        <v>93</v>
      </c>
      <c r="F37" s="510" t="s">
        <v>94</v>
      </c>
      <c r="G37" s="510" t="s">
        <v>95</v>
      </c>
      <c r="H37" s="511" t="s">
        <v>96</v>
      </c>
    </row>
    <row r="38" spans="1:13" x14ac:dyDescent="0.35">
      <c r="A38" s="1313" t="s">
        <v>748</v>
      </c>
      <c r="B38" s="1313"/>
      <c r="C38" s="924">
        <v>1.1000000000000001</v>
      </c>
      <c r="D38" s="924">
        <v>1.06</v>
      </c>
      <c r="E38" s="924">
        <v>1.3</v>
      </c>
      <c r="F38" s="924">
        <v>1.1499999999999999</v>
      </c>
      <c r="G38" s="924">
        <v>1.1599999999999999</v>
      </c>
      <c r="H38" s="924">
        <v>1.1100000000000001</v>
      </c>
    </row>
    <row r="39" spans="1:13" x14ac:dyDescent="0.35">
      <c r="A39" s="1313" t="s">
        <v>749</v>
      </c>
      <c r="B39" s="1313"/>
      <c r="C39" s="924">
        <v>1.03</v>
      </c>
      <c r="D39" s="924">
        <v>0.99</v>
      </c>
      <c r="E39" s="924">
        <v>1.21</v>
      </c>
      <c r="F39" s="924">
        <v>1.07</v>
      </c>
      <c r="G39" s="924">
        <v>1.08</v>
      </c>
      <c r="H39" s="924">
        <v>1.03</v>
      </c>
    </row>
    <row r="40" spans="1:13" x14ac:dyDescent="0.35">
      <c r="A40" s="1313" t="s">
        <v>750</v>
      </c>
      <c r="B40" s="1313"/>
      <c r="C40" s="924">
        <v>58</v>
      </c>
      <c r="D40" s="924">
        <v>57</v>
      </c>
      <c r="E40" s="924">
        <v>56</v>
      </c>
      <c r="F40" s="924">
        <v>55</v>
      </c>
      <c r="G40" s="924">
        <v>55</v>
      </c>
      <c r="H40" s="924" t="s">
        <v>737</v>
      </c>
    </row>
    <row r="41" spans="1:13" x14ac:dyDescent="0.35">
      <c r="C41" s="230" t="s">
        <v>710</v>
      </c>
    </row>
  </sheetData>
  <sheetProtection password="C1BE" sheet="1" objects="1" scenarios="1" selectLockedCells="1"/>
  <customSheetViews>
    <customSheetView guid="{2A4C6EB9-430A-44F2-86C8-15B50360FC3B}" scale="85" showGridLines="0">
      <selection activeCell="L32" sqref="L32:L48"/>
      <pageMargins left="0.7" right="0.7" top="0.75" bottom="0.75" header="0.3" footer="0.3"/>
      <pageSetup orientation="portrait" r:id="rId1"/>
    </customSheetView>
    <customSheetView guid="{B3BD5AF3-9A64-4EA7-AE1F-3CC326849B8F}" scale="85" showGridLines="0">
      <selection activeCell="L32" sqref="L32:L48"/>
      <pageMargins left="0.7" right="0.7" top="0.75" bottom="0.75" header="0.3" footer="0.3"/>
      <pageSetup orientation="portrait" r:id="rId2"/>
    </customSheetView>
  </customSheetViews>
  <mergeCells count="10">
    <mergeCell ref="A37:B37"/>
    <mergeCell ref="A38:B38"/>
    <mergeCell ref="A39:B39"/>
    <mergeCell ref="A40:B40"/>
    <mergeCell ref="C5:H5"/>
    <mergeCell ref="J4:K4"/>
    <mergeCell ref="A1:B1"/>
    <mergeCell ref="A2:B2"/>
    <mergeCell ref="A3:B3"/>
    <mergeCell ref="A4:B4"/>
  </mergeCells>
  <phoneticPr fontId="27" type="noConversion"/>
  <hyperlinks>
    <hyperlink ref="J2" location="Instructions!A1" display="Back to Instructions" xr:uid="{00000000-0004-0000-1A00-000000000000}"/>
  </hyperlinks>
  <pageMargins left="0.7" right="0.7" top="0.75" bottom="0.75" header="0.3" footer="0.3"/>
  <pageSetup orientation="portrait" r:id="rId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8"/>
  <dimension ref="A1:K39"/>
  <sheetViews>
    <sheetView workbookViewId="0">
      <selection activeCell="E3" sqref="E3:F3"/>
    </sheetView>
  </sheetViews>
  <sheetFormatPr defaultColWidth="9.08984375" defaultRowHeight="15.5" x14ac:dyDescent="0.4"/>
  <cols>
    <col min="1" max="1" width="5.54296875" style="204" customWidth="1"/>
    <col min="2" max="2" width="30.6328125" style="205" bestFit="1" customWidth="1"/>
    <col min="3" max="3" width="56" style="205" bestFit="1" customWidth="1"/>
    <col min="4" max="4" width="38.6328125" style="204" bestFit="1" customWidth="1"/>
    <col min="5" max="5" width="38.453125" style="204" customWidth="1"/>
    <col min="6" max="6" width="40.08984375" style="204" bestFit="1" customWidth="1"/>
    <col min="7" max="7" width="45.54296875" style="204" bestFit="1" customWidth="1"/>
    <col min="8" max="8" width="47.453125" style="204" bestFit="1" customWidth="1"/>
    <col min="9" max="9" width="7.54296875" style="204" customWidth="1"/>
    <col min="10" max="10" width="7.6328125" style="204" customWidth="1"/>
    <col min="11" max="11" width="3.6328125" style="204" customWidth="1"/>
    <col min="12" max="12" width="13.90625" style="204" customWidth="1"/>
    <col min="13" max="13" width="26.54296875" style="204" bestFit="1" customWidth="1"/>
    <col min="14" max="14" width="47.6328125" style="204" bestFit="1" customWidth="1"/>
    <col min="15" max="15" width="38.6328125" style="204" bestFit="1" customWidth="1"/>
    <col min="16" max="16" width="37.08984375" style="204" bestFit="1" customWidth="1"/>
    <col min="17" max="17" width="20.6328125" style="204" bestFit="1" customWidth="1"/>
    <col min="18" max="18" width="45.54296875" style="204" bestFit="1" customWidth="1"/>
    <col min="19" max="16384" width="9.08984375" style="204"/>
  </cols>
  <sheetData>
    <row r="1" spans="1:11" ht="16" thickBot="1" x14ac:dyDescent="0.45">
      <c r="A1" s="1"/>
      <c r="B1" s="105"/>
      <c r="C1" s="105"/>
      <c r="D1" s="1"/>
      <c r="E1" s="1"/>
      <c r="F1" s="1"/>
      <c r="G1" s="1"/>
      <c r="K1" s="474"/>
    </row>
    <row r="2" spans="1:11" ht="16" thickBot="1" x14ac:dyDescent="0.45">
      <c r="A2" s="1"/>
      <c r="B2" s="990" t="s">
        <v>441</v>
      </c>
      <c r="C2" s="991"/>
      <c r="D2" s="1"/>
      <c r="E2" s="1"/>
      <c r="F2" s="1"/>
      <c r="G2" s="1"/>
      <c r="K2" s="474"/>
    </row>
    <row r="3" spans="1:11" x14ac:dyDescent="0.4">
      <c r="A3" s="1"/>
      <c r="B3" s="240" t="s">
        <v>442</v>
      </c>
      <c r="C3" s="241" t="str">
        <f>'Version Control'!C3</f>
        <v xml:space="preserve">Residential Central Air Conditioners and Heat Pumps_M1  </v>
      </c>
      <c r="D3" s="1"/>
      <c r="E3" s="1054" t="s">
        <v>427</v>
      </c>
      <c r="F3" s="1054"/>
      <c r="K3" s="474"/>
    </row>
    <row r="4" spans="1:11" x14ac:dyDescent="0.4">
      <c r="A4" s="1"/>
      <c r="B4" s="242" t="s">
        <v>132</v>
      </c>
      <c r="C4" s="243" t="str">
        <f>'Version Control'!C4</f>
        <v>v1.1</v>
      </c>
      <c r="D4" s="1"/>
      <c r="E4" s="1"/>
      <c r="F4" s="1"/>
      <c r="G4" s="1"/>
      <c r="K4" s="474"/>
    </row>
    <row r="5" spans="1:11" x14ac:dyDescent="0.4">
      <c r="A5" s="1"/>
      <c r="B5" s="242" t="s">
        <v>369</v>
      </c>
      <c r="C5" s="244">
        <f>'Version Control'!C5</f>
        <v>43668</v>
      </c>
      <c r="D5" s="1"/>
      <c r="E5" s="1"/>
      <c r="F5" s="1"/>
      <c r="G5" s="1"/>
      <c r="K5" s="474"/>
    </row>
    <row r="6" spans="1:11" x14ac:dyDescent="0.4">
      <c r="A6" s="1"/>
      <c r="B6" s="245" t="s">
        <v>131</v>
      </c>
      <c r="C6" s="246" t="str">
        <f ca="1">MID(CELL("filename",$A$1), FIND("]", CELL("filename", $A$1))+ 1, 255)</f>
        <v>Drop-Downs</v>
      </c>
      <c r="D6" s="1"/>
      <c r="E6" s="1"/>
      <c r="F6" s="1"/>
      <c r="G6" s="1"/>
      <c r="K6" s="474"/>
    </row>
    <row r="7" spans="1:11" ht="31" x14ac:dyDescent="0.4">
      <c r="A7" s="1"/>
      <c r="B7" s="247" t="s">
        <v>130</v>
      </c>
      <c r="C7" s="248" t="str">
        <f ca="1">MID(CELL("FILENAME"),FIND("[",CELL("FILENAME"))+1,FIND("]",CELL("FILENAME"))-FIND("[",CELL("FILENAME"))-1)</f>
        <v>Residential Central Air Conditioners and Heat Pumps_M1_Notebook.xlsx</v>
      </c>
      <c r="D7" s="1"/>
      <c r="E7" s="1"/>
      <c r="F7" s="1"/>
      <c r="G7" s="1"/>
      <c r="K7" s="474"/>
    </row>
    <row r="8" spans="1:11" ht="16" thickBot="1" x14ac:dyDescent="0.45">
      <c r="B8" s="249" t="s">
        <v>133</v>
      </c>
      <c r="C8" s="250" t="str">
        <f>'Version Control'!C8</f>
        <v>[MM/DD/YYYY]</v>
      </c>
      <c r="K8" s="474"/>
    </row>
    <row r="9" spans="1:11" x14ac:dyDescent="0.4">
      <c r="K9" s="474"/>
    </row>
    <row r="10" spans="1:11" x14ac:dyDescent="0.4">
      <c r="B10" s="773" t="s">
        <v>650</v>
      </c>
      <c r="C10" s="774" t="s">
        <v>632</v>
      </c>
      <c r="D10" s="775"/>
      <c r="E10" s="775"/>
      <c r="F10" s="775"/>
      <c r="G10" s="776"/>
      <c r="K10" s="474"/>
    </row>
    <row r="11" spans="1:11" x14ac:dyDescent="0.4">
      <c r="B11" s="770" t="s">
        <v>634</v>
      </c>
      <c r="C11" s="777">
        <v>0.5</v>
      </c>
      <c r="D11" s="778">
        <v>1</v>
      </c>
      <c r="E11" s="778"/>
      <c r="F11" s="778"/>
      <c r="G11" s="779"/>
      <c r="H11" s="208"/>
      <c r="K11" s="474"/>
    </row>
    <row r="12" spans="1:11" x14ac:dyDescent="0.4">
      <c r="B12" s="771" t="s">
        <v>397</v>
      </c>
      <c r="C12" s="780" t="s">
        <v>396</v>
      </c>
      <c r="D12" s="769" t="s">
        <v>383</v>
      </c>
      <c r="E12" s="769"/>
      <c r="F12" s="769"/>
      <c r="G12" s="781"/>
      <c r="H12" s="208"/>
      <c r="K12" s="474"/>
    </row>
    <row r="13" spans="1:11" x14ac:dyDescent="0.4">
      <c r="B13" s="771" t="s">
        <v>644</v>
      </c>
      <c r="C13" s="780" t="s">
        <v>395</v>
      </c>
      <c r="D13" s="769" t="s">
        <v>394</v>
      </c>
      <c r="E13" s="769"/>
      <c r="F13" s="769"/>
      <c r="G13" s="781"/>
      <c r="H13" s="208"/>
      <c r="K13" s="474"/>
    </row>
    <row r="14" spans="1:11" x14ac:dyDescent="0.4">
      <c r="B14" s="770" t="s">
        <v>386</v>
      </c>
      <c r="C14" s="780" t="s">
        <v>380</v>
      </c>
      <c r="D14" s="769" t="s">
        <v>387</v>
      </c>
      <c r="E14" s="769"/>
      <c r="F14" s="769"/>
      <c r="G14" s="781"/>
      <c r="H14" s="208"/>
      <c r="K14" s="474"/>
    </row>
    <row r="15" spans="1:11" x14ac:dyDescent="0.4">
      <c r="B15" s="770" t="s">
        <v>654</v>
      </c>
      <c r="C15" s="780" t="s">
        <v>380</v>
      </c>
      <c r="D15" s="769" t="s">
        <v>387</v>
      </c>
      <c r="E15" s="769" t="s">
        <v>572</v>
      </c>
      <c r="F15" s="769"/>
      <c r="G15" s="781"/>
      <c r="H15" s="208"/>
      <c r="K15" s="474"/>
    </row>
    <row r="16" spans="1:11" x14ac:dyDescent="0.4">
      <c r="B16" s="771" t="s">
        <v>635</v>
      </c>
      <c r="C16" s="780" t="s">
        <v>459</v>
      </c>
      <c r="D16" s="769" t="s">
        <v>388</v>
      </c>
      <c r="E16" s="769" t="s">
        <v>389</v>
      </c>
      <c r="F16" s="769"/>
      <c r="G16" s="781"/>
      <c r="H16" s="208"/>
      <c r="K16" s="474"/>
    </row>
    <row r="17" spans="2:11" x14ac:dyDescent="0.4">
      <c r="B17" s="771" t="s">
        <v>636</v>
      </c>
      <c r="C17" s="780" t="s">
        <v>558</v>
      </c>
      <c r="D17" s="769" t="s">
        <v>563</v>
      </c>
      <c r="E17" s="769" t="s">
        <v>560</v>
      </c>
      <c r="F17" s="769" t="s">
        <v>556</v>
      </c>
      <c r="G17" s="781"/>
      <c r="H17" s="208"/>
      <c r="K17" s="474"/>
    </row>
    <row r="18" spans="2:11" x14ac:dyDescent="0.4">
      <c r="B18" s="771" t="s">
        <v>637</v>
      </c>
      <c r="C18" s="780" t="s">
        <v>559</v>
      </c>
      <c r="D18" s="769" t="s">
        <v>564</v>
      </c>
      <c r="E18" s="769" t="s">
        <v>561</v>
      </c>
      <c r="F18" s="769" t="s">
        <v>557</v>
      </c>
      <c r="G18" s="781"/>
      <c r="H18" s="208"/>
      <c r="K18" s="474"/>
    </row>
    <row r="19" spans="2:11" x14ac:dyDescent="0.4">
      <c r="B19" s="771" t="s">
        <v>638</v>
      </c>
      <c r="C19" s="780" t="s">
        <v>375</v>
      </c>
      <c r="D19" s="769" t="s">
        <v>373</v>
      </c>
      <c r="E19" s="769" t="s">
        <v>374</v>
      </c>
      <c r="F19" s="769"/>
      <c r="G19" s="781"/>
      <c r="H19" s="208"/>
      <c r="K19" s="474"/>
    </row>
    <row r="20" spans="2:11" x14ac:dyDescent="0.4">
      <c r="B20" s="771" t="s">
        <v>639</v>
      </c>
      <c r="C20" s="780" t="s">
        <v>565</v>
      </c>
      <c r="D20" s="769" t="s">
        <v>390</v>
      </c>
      <c r="E20" s="769"/>
      <c r="F20" s="769"/>
      <c r="G20" s="781"/>
      <c r="H20" s="208"/>
      <c r="K20" s="474"/>
    </row>
    <row r="21" spans="2:11" x14ac:dyDescent="0.4">
      <c r="B21" s="771" t="s">
        <v>648</v>
      </c>
      <c r="C21" s="780" t="s">
        <v>565</v>
      </c>
      <c r="D21" s="769" t="s">
        <v>390</v>
      </c>
      <c r="E21" s="769" t="s">
        <v>649</v>
      </c>
      <c r="F21" s="769"/>
      <c r="G21" s="781"/>
      <c r="H21" s="208"/>
      <c r="K21" s="474"/>
    </row>
    <row r="22" spans="2:11" x14ac:dyDescent="0.4">
      <c r="B22" s="771" t="s">
        <v>645</v>
      </c>
      <c r="C22" s="780" t="s">
        <v>391</v>
      </c>
      <c r="D22" s="769" t="s">
        <v>392</v>
      </c>
      <c r="E22" s="769" t="s">
        <v>393</v>
      </c>
      <c r="F22" s="769"/>
      <c r="G22" s="781"/>
      <c r="H22" s="208"/>
      <c r="K22" s="474"/>
    </row>
    <row r="23" spans="2:11" x14ac:dyDescent="0.4">
      <c r="B23" s="771" t="s">
        <v>643</v>
      </c>
      <c r="C23" s="780" t="s">
        <v>91</v>
      </c>
      <c r="D23" s="769" t="s">
        <v>92</v>
      </c>
      <c r="E23" s="769" t="s">
        <v>93</v>
      </c>
      <c r="F23" s="769" t="s">
        <v>94</v>
      </c>
      <c r="G23" s="781" t="s">
        <v>95</v>
      </c>
      <c r="H23" s="208" t="s">
        <v>96</v>
      </c>
      <c r="K23" s="474"/>
    </row>
    <row r="24" spans="2:11" x14ac:dyDescent="0.4">
      <c r="B24" s="771" t="s">
        <v>642</v>
      </c>
      <c r="C24" s="780" t="s">
        <v>400</v>
      </c>
      <c r="D24" s="769" t="s">
        <v>384</v>
      </c>
      <c r="E24" s="769" t="s">
        <v>398</v>
      </c>
      <c r="F24" s="769" t="s">
        <v>399</v>
      </c>
      <c r="G24" s="781"/>
      <c r="H24" s="208"/>
      <c r="K24" s="474"/>
    </row>
    <row r="25" spans="2:11" x14ac:dyDescent="0.4">
      <c r="B25" s="771" t="s">
        <v>641</v>
      </c>
      <c r="C25" s="769" t="s">
        <v>757</v>
      </c>
      <c r="D25" s="769" t="s">
        <v>710</v>
      </c>
      <c r="E25" s="769" t="s">
        <v>710</v>
      </c>
      <c r="F25" s="769" t="s">
        <v>710</v>
      </c>
      <c r="G25" s="781"/>
      <c r="H25" s="208"/>
      <c r="K25" s="474"/>
    </row>
    <row r="26" spans="2:11" x14ac:dyDescent="0.4">
      <c r="B26" s="771" t="s">
        <v>640</v>
      </c>
      <c r="C26" s="780" t="s">
        <v>547</v>
      </c>
      <c r="D26" s="769" t="s">
        <v>548</v>
      </c>
      <c r="E26" s="769" t="s">
        <v>546</v>
      </c>
      <c r="F26" s="769" t="s">
        <v>549</v>
      </c>
      <c r="G26" s="781" t="s">
        <v>550</v>
      </c>
      <c r="H26" s="208"/>
      <c r="K26" s="474"/>
    </row>
    <row r="27" spans="2:11" x14ac:dyDescent="0.4">
      <c r="B27" s="772" t="s">
        <v>646</v>
      </c>
      <c r="C27" s="782" t="s">
        <v>593</v>
      </c>
      <c r="D27" s="783" t="s">
        <v>594</v>
      </c>
      <c r="E27" s="783"/>
      <c r="F27" s="783"/>
      <c r="G27" s="784"/>
      <c r="H27" s="208"/>
      <c r="K27" s="474"/>
    </row>
    <row r="28" spans="2:11" x14ac:dyDescent="0.4">
      <c r="B28" s="768"/>
      <c r="C28" s="769"/>
      <c r="D28" s="769"/>
      <c r="E28" s="769"/>
      <c r="F28" s="769"/>
      <c r="G28" s="769"/>
      <c r="H28" s="208"/>
      <c r="K28" s="474"/>
    </row>
    <row r="29" spans="2:11" x14ac:dyDescent="0.4">
      <c r="B29" s="768"/>
      <c r="C29" s="769"/>
      <c r="D29" s="769"/>
      <c r="E29" s="769"/>
      <c r="F29" s="769"/>
      <c r="G29" s="769"/>
      <c r="H29" s="208"/>
      <c r="K29" s="474"/>
    </row>
    <row r="30" spans="2:11" x14ac:dyDescent="0.4">
      <c r="B30" s="768"/>
      <c r="C30" s="208"/>
      <c r="D30" s="208"/>
      <c r="E30" s="208"/>
      <c r="F30" s="208"/>
      <c r="G30" s="208"/>
      <c r="H30" s="208"/>
      <c r="K30" s="474"/>
    </row>
    <row r="31" spans="2:11" x14ac:dyDescent="0.4">
      <c r="B31" s="768"/>
      <c r="C31" s="768"/>
      <c r="D31" s="208"/>
      <c r="E31" s="208"/>
      <c r="F31" s="208"/>
      <c r="G31" s="208"/>
      <c r="H31" s="208"/>
      <c r="K31" s="474"/>
    </row>
    <row r="32" spans="2:11" x14ac:dyDescent="0.4">
      <c r="B32" s="768"/>
      <c r="C32" s="768"/>
      <c r="D32" s="208"/>
      <c r="E32" s="208"/>
      <c r="F32" s="208"/>
      <c r="G32" s="208"/>
      <c r="H32" s="208"/>
      <c r="K32" s="474"/>
    </row>
    <row r="33" spans="1:11" x14ac:dyDescent="0.4">
      <c r="K33" s="474"/>
    </row>
    <row r="34" spans="1:11" x14ac:dyDescent="0.4">
      <c r="K34" s="474"/>
    </row>
    <row r="35" spans="1:11" x14ac:dyDescent="0.4">
      <c r="K35" s="474"/>
    </row>
    <row r="36" spans="1:11" x14ac:dyDescent="0.4">
      <c r="K36" s="474"/>
    </row>
    <row r="37" spans="1:11" x14ac:dyDescent="0.4">
      <c r="K37" s="474"/>
    </row>
    <row r="38" spans="1:11" x14ac:dyDescent="0.4">
      <c r="K38" s="474"/>
    </row>
    <row r="39" spans="1:11" x14ac:dyDescent="0.4">
      <c r="A39" s="474"/>
      <c r="B39" s="474"/>
      <c r="C39" s="474"/>
      <c r="D39" s="474"/>
      <c r="E39" s="474"/>
      <c r="F39" s="474"/>
      <c r="G39" s="474"/>
      <c r="H39" s="474"/>
      <c r="I39" s="474"/>
      <c r="J39" s="474"/>
      <c r="K39" s="474"/>
    </row>
  </sheetData>
  <sheetProtection password="C1BE" sheet="1" objects="1" scenarios="1" selectLockedCells="1"/>
  <sortState ref="F13:F21">
    <sortCondition ref="F16"/>
  </sortState>
  <mergeCells count="2">
    <mergeCell ref="E3:F3"/>
    <mergeCell ref="B2:C2"/>
  </mergeCells>
  <hyperlinks>
    <hyperlink ref="E3" location="Instructions!A1" display="Back to Instructions" xr:uid="{00000000-0004-0000-1B00-000000000000}"/>
    <hyperlink ref="E3:F3" location="Instructions!A1" display="Back to Instructions tab" xr:uid="{00000000-0004-0000-1B00-000001000000}"/>
  </hyperlinks>
  <pageMargins left="0.7" right="0.7" top="0.75" bottom="0.75" header="0.3" footer="0.3"/>
  <pageSetup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1"/>
  <dimension ref="A1:G29"/>
  <sheetViews>
    <sheetView workbookViewId="0">
      <selection activeCell="E3" sqref="E3"/>
    </sheetView>
  </sheetViews>
  <sheetFormatPr defaultColWidth="9.08984375" defaultRowHeight="15.5" x14ac:dyDescent="0.4"/>
  <cols>
    <col min="1" max="1" width="10.36328125" style="232" customWidth="1"/>
    <col min="2" max="2" width="29.90625" style="238" bestFit="1" customWidth="1"/>
    <col min="3" max="3" width="68.6328125" style="231" customWidth="1"/>
    <col min="4" max="4" width="18.453125" style="232" bestFit="1" customWidth="1"/>
    <col min="5" max="5" width="25.08984375" style="232" bestFit="1" customWidth="1"/>
    <col min="6" max="6" width="9.08984375" style="232"/>
    <col min="7" max="7" width="5.08984375" style="232" customWidth="1"/>
    <col min="8" max="16384" width="9.08984375" style="232"/>
  </cols>
  <sheetData>
    <row r="1" spans="2:7" ht="16" thickBot="1" x14ac:dyDescent="0.45">
      <c r="B1" s="231"/>
      <c r="C1" s="232"/>
      <c r="G1" s="463"/>
    </row>
    <row r="2" spans="2:7" ht="16" thickBot="1" x14ac:dyDescent="0.45">
      <c r="B2" s="990" t="s">
        <v>441</v>
      </c>
      <c r="C2" s="991"/>
      <c r="G2" s="463"/>
    </row>
    <row r="3" spans="2:7" s="234" customFormat="1" ht="18" customHeight="1" x14ac:dyDescent="0.4">
      <c r="B3" s="240" t="s">
        <v>442</v>
      </c>
      <c r="C3" s="241" t="s">
        <v>764</v>
      </c>
      <c r="D3" s="233"/>
      <c r="E3" s="459" t="s">
        <v>427</v>
      </c>
      <c r="G3" s="464"/>
    </row>
    <row r="4" spans="2:7" x14ac:dyDescent="0.4">
      <c r="B4" s="242" t="s">
        <v>132</v>
      </c>
      <c r="C4" s="243" t="str">
        <f>INDEX(B13:B50,COUNTA(B13:B50),1)</f>
        <v>v1.1</v>
      </c>
      <c r="D4" s="235"/>
      <c r="E4" s="235"/>
      <c r="G4" s="463"/>
    </row>
    <row r="5" spans="2:7" x14ac:dyDescent="0.4">
      <c r="B5" s="242" t="s">
        <v>369</v>
      </c>
      <c r="C5" s="244">
        <f>IF(MAX(B13:C92)=0,"No Revisions Dates Entered",MAX(C13:C92))</f>
        <v>43668</v>
      </c>
      <c r="D5" s="235"/>
      <c r="E5" s="235"/>
      <c r="G5" s="463"/>
    </row>
    <row r="6" spans="2:7" x14ac:dyDescent="0.4">
      <c r="B6" s="245" t="s">
        <v>131</v>
      </c>
      <c r="C6" s="246" t="str">
        <f ca="1">MID(CELL("filename",$A$1), FIND("]", CELL("filename", $A$1))+ 1, 255)</f>
        <v>Version Control</v>
      </c>
      <c r="D6" s="235"/>
      <c r="E6" s="235"/>
      <c r="G6" s="463"/>
    </row>
    <row r="7" spans="2:7" x14ac:dyDescent="0.4">
      <c r="B7" s="247" t="s">
        <v>130</v>
      </c>
      <c r="C7" s="248" t="str">
        <f ca="1">MID(CELL("FILENAME"),FIND("[",CELL("FILENAME"))+1,FIND("]",CELL("FILENAME"))-FIND("[",CELL("FILENAME"))-1)</f>
        <v>Residential Central Air Conditioners and Heat Pumps_M1_Notebook.xlsx</v>
      </c>
      <c r="D7" s="235"/>
      <c r="E7" s="235"/>
      <c r="G7" s="463"/>
    </row>
    <row r="8" spans="2:7" ht="16" thickBot="1" x14ac:dyDescent="0.45">
      <c r="B8" s="249" t="s">
        <v>133</v>
      </c>
      <c r="C8" s="250" t="str">
        <f>'General Info and Test Results'!C19</f>
        <v>[MM/DD/YYYY]</v>
      </c>
      <c r="D8" s="235"/>
      <c r="E8" s="235"/>
      <c r="G8" s="463"/>
    </row>
    <row r="9" spans="2:7" x14ac:dyDescent="0.4">
      <c r="B9" s="235"/>
      <c r="C9" s="235"/>
      <c r="D9" s="235"/>
      <c r="E9" s="235"/>
      <c r="G9" s="463"/>
    </row>
    <row r="10" spans="2:7" ht="16" thickBot="1" x14ac:dyDescent="0.45">
      <c r="B10" s="235"/>
      <c r="C10" s="235"/>
      <c r="D10" s="235"/>
      <c r="E10" s="235"/>
      <c r="G10" s="463"/>
    </row>
    <row r="11" spans="2:7" ht="16" thickBot="1" x14ac:dyDescent="0.45">
      <c r="B11" s="990" t="s">
        <v>134</v>
      </c>
      <c r="C11" s="991"/>
      <c r="D11" s="235"/>
      <c r="E11" s="235"/>
      <c r="G11" s="463"/>
    </row>
    <row r="12" spans="2:7" x14ac:dyDescent="0.4">
      <c r="B12" s="236" t="s">
        <v>135</v>
      </c>
      <c r="C12" s="237" t="s">
        <v>136</v>
      </c>
      <c r="D12" s="235"/>
      <c r="E12" s="235"/>
      <c r="G12" s="463"/>
    </row>
    <row r="13" spans="2:7" x14ac:dyDescent="0.4">
      <c r="B13" s="942" t="s">
        <v>762</v>
      </c>
      <c r="C13" s="943">
        <v>43313</v>
      </c>
      <c r="G13" s="463"/>
    </row>
    <row r="14" spans="2:7" x14ac:dyDescent="0.4">
      <c r="B14" s="942" t="s">
        <v>765</v>
      </c>
      <c r="C14" s="943">
        <v>43668</v>
      </c>
      <c r="G14" s="463"/>
    </row>
    <row r="15" spans="2:7" x14ac:dyDescent="0.4">
      <c r="B15" s="942"/>
      <c r="C15" s="943"/>
      <c r="G15" s="463"/>
    </row>
    <row r="16" spans="2:7" x14ac:dyDescent="0.4">
      <c r="B16" s="942"/>
      <c r="C16" s="943"/>
      <c r="G16" s="463"/>
    </row>
    <row r="17" spans="1:7" x14ac:dyDescent="0.4">
      <c r="B17" s="942"/>
      <c r="C17" s="943"/>
      <c r="G17" s="463"/>
    </row>
    <row r="18" spans="1:7" x14ac:dyDescent="0.4">
      <c r="B18" s="942"/>
      <c r="C18" s="943"/>
      <c r="G18" s="463"/>
    </row>
    <row r="19" spans="1:7" x14ac:dyDescent="0.4">
      <c r="B19" s="942"/>
      <c r="C19" s="943"/>
      <c r="G19" s="463"/>
    </row>
    <row r="20" spans="1:7" x14ac:dyDescent="0.4">
      <c r="B20" s="942"/>
      <c r="C20" s="943"/>
      <c r="G20" s="463"/>
    </row>
    <row r="21" spans="1:7" x14ac:dyDescent="0.4">
      <c r="B21" s="942"/>
      <c r="C21" s="943"/>
      <c r="G21" s="463"/>
    </row>
    <row r="22" spans="1:7" x14ac:dyDescent="0.4">
      <c r="B22" s="942"/>
      <c r="C22" s="943"/>
      <c r="G22" s="463"/>
    </row>
    <row r="23" spans="1:7" x14ac:dyDescent="0.4">
      <c r="B23" s="942"/>
      <c r="C23" s="943"/>
      <c r="G23" s="463"/>
    </row>
    <row r="24" spans="1:7" x14ac:dyDescent="0.4">
      <c r="B24" s="942"/>
      <c r="C24" s="943"/>
      <c r="G24" s="463"/>
    </row>
    <row r="25" spans="1:7" x14ac:dyDescent="0.4">
      <c r="B25" s="942"/>
      <c r="C25" s="943"/>
      <c r="G25" s="463"/>
    </row>
    <row r="26" spans="1:7" x14ac:dyDescent="0.4">
      <c r="B26" s="942"/>
      <c r="C26" s="943"/>
      <c r="G26" s="463"/>
    </row>
    <row r="27" spans="1:7" ht="16" thickBot="1" x14ac:dyDescent="0.45">
      <c r="B27" s="944"/>
      <c r="C27" s="945"/>
      <c r="G27" s="463"/>
    </row>
    <row r="28" spans="1:7" x14ac:dyDescent="0.4">
      <c r="G28" s="463"/>
    </row>
    <row r="29" spans="1:7" x14ac:dyDescent="0.4">
      <c r="A29" s="463"/>
      <c r="B29" s="465"/>
      <c r="C29" s="466"/>
      <c r="D29" s="463"/>
      <c r="E29" s="463"/>
      <c r="F29" s="463"/>
      <c r="G29" s="463"/>
    </row>
  </sheetData>
  <sheetProtection algorithmName="SHA-512" hashValue="AmHngkcqaL8gqx2PIx0fZwcnKj4q3ptkh2Bg/6cpWAr5J2/jJ0DxLkarsq9vWz7ZVAazboX3cNgx7/5ASe55Bg==" saltValue="iBMnjcdimy0NI3sbF+BmNg==" spinCount="100000" sheet="1" objects="1" scenarios="1" selectLockedCells="1"/>
  <customSheetViews>
    <customSheetView guid="{2A4C6EB9-430A-44F2-86C8-15B50360FC3B}" scale="80" showGridLines="0">
      <selection activeCell="L32" sqref="L32:L48"/>
      <pageMargins left="0.7" right="0.7" top="0.75" bottom="0.75" header="0.3" footer="0.3"/>
      <pageSetup orientation="portrait" r:id="rId1"/>
    </customSheetView>
    <customSheetView guid="{B3BD5AF3-9A64-4EA7-AE1F-3CC326849B8F}" scale="80" showGridLines="0">
      <selection activeCell="L32" sqref="L32:L48"/>
      <pageMargins left="0.7" right="0.7" top="0.75" bottom="0.75" header="0.3" footer="0.3"/>
      <pageSetup orientation="portrait" r:id="rId2"/>
    </customSheetView>
  </customSheetViews>
  <mergeCells count="2">
    <mergeCell ref="B2:C2"/>
    <mergeCell ref="B11:C11"/>
  </mergeCells>
  <phoneticPr fontId="27" type="noConversion"/>
  <hyperlinks>
    <hyperlink ref="E3" location="Instructions!A1" display="Back to Instructions" xr:uid="{00000000-0004-0000-1C00-000000000000}"/>
    <hyperlink ref="E3" location="Instructions!A1" display="Back to Instructions tab" xr:uid="{00000000-0004-0000-1C00-000001000000}"/>
  </hyperlinks>
  <pageMargins left="0.7" right="0.7" top="0.75" bottom="0.75" header="0.3" footer="0.3"/>
  <pageSetup orientation="portrait"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documentManagement>
    <DocumentType xmlns="fa504290-48b0-421f-a269-8aa9478176e6"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4902EE12A29B44EA38DDA9853BB1AA8" ma:contentTypeVersion="5" ma:contentTypeDescription="Create a new document." ma:contentTypeScope="" ma:versionID="c8dae7b82d2d0f0a3fd97d37d92f2969">
  <xsd:schema xmlns:xsd="http://www.w3.org/2001/XMLSchema" xmlns:xs="http://www.w3.org/2001/XMLSchema" xmlns:p="http://schemas.microsoft.com/office/2006/metadata/properties" xmlns:ns2="fa504290-48b0-421f-a269-8aa9478176e6" targetNamespace="http://schemas.microsoft.com/office/2006/metadata/properties" ma:root="true" ma:fieldsID="9fc31efdddfdbff76d94c40b5652f649" ns2:_="">
    <xsd:import namespace="fa504290-48b0-421f-a269-8aa9478176e6"/>
    <xsd:element name="properties">
      <xsd:complexType>
        <xsd:sequence>
          <xsd:element name="documentManagement">
            <xsd:complexType>
              <xsd:all>
                <xsd:element ref="ns2:DocumentTyp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a504290-48b0-421f-a269-8aa9478176e6" elementFormDefault="qualified">
    <xsd:import namespace="http://schemas.microsoft.com/office/2006/documentManagement/types"/>
    <xsd:import namespace="http://schemas.microsoft.com/office/infopath/2007/PartnerControls"/>
    <xsd:element name="DocumentType" ma:index="8" nillable="true" ma:displayName="Document Type" ma:description="Please select the type of document you are uploading." ma:format="Dropdown" ma:internalName="DocumentType">
      <xsd:simpleType>
        <xsd:restriction base="dms:Choice">
          <xsd:enumeration value="Company/Client Information"/>
          <xsd:enumeration value="Correspondence"/>
          <xsd:enumeration value="Engagement Letter/Contract/Agreement"/>
          <xsd:enumeration value="Engagement Summary"/>
          <xsd:enumeration value="Financial Models"/>
          <xsd:enumeration value="Frequently Asked Question"/>
          <xsd:enumeration value="Methodology/Approach"/>
          <xsd:enumeration value="Policy/Procedure"/>
          <xsd:enumeration value="Presentation"/>
          <xsd:enumeration value="Proposal"/>
          <xsd:enumeration value="Qualifications/Statement of Qualifications"/>
          <xsd:enumeration value="Research"/>
          <xsd:enumeration value="Statement of Work"/>
          <xsd:enumeration value="Template/Example"/>
          <xsd:enumeration value="Training Materials"/>
          <xsd:enumeration value="Valuation Reports"/>
          <xsd:enumeration value="White Papers and Thought Leadership"/>
          <xsd:enumeration value="Work Product - Deliverable"/>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60BF07B-9816-4FB6-B4E8-B40D3DACBC37}">
  <ds:schemaRefs>
    <ds:schemaRef ds:uri="http://schemas.microsoft.com/sharepoint/v3/contenttype/forms"/>
  </ds:schemaRefs>
</ds:datastoreItem>
</file>

<file path=customXml/itemProps2.xml><?xml version="1.0" encoding="utf-8"?>
<ds:datastoreItem xmlns:ds="http://schemas.openxmlformats.org/officeDocument/2006/customXml" ds:itemID="{4A2DF677-70A4-4DFC-9345-5F550E653DD0}">
  <ds:schemaRefs>
    <ds:schemaRef ds:uri="http://schemas.microsoft.com/office/2006/documentManagement/types"/>
    <ds:schemaRef ds:uri="http://schemas.microsoft.com/office/2006/metadata/properties"/>
    <ds:schemaRef ds:uri="http://purl.org/dc/elements/1.1/"/>
    <ds:schemaRef ds:uri="fa504290-48b0-421f-a269-8aa9478176e6"/>
    <ds:schemaRef ds:uri="http://purl.org/dc/terms/"/>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customXml/itemProps3.xml><?xml version="1.0" encoding="utf-8"?>
<ds:datastoreItem xmlns:ds="http://schemas.openxmlformats.org/officeDocument/2006/customXml" ds:itemID="{F9E5E431-647F-4A9A-A238-5F7E9FFB68F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a504290-48b0-421f-a269-8aa9478176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29</vt:i4>
      </vt:variant>
      <vt:variant>
        <vt:lpstr>Named Ranges</vt:lpstr>
      </vt:variant>
      <vt:variant>
        <vt:i4>40</vt:i4>
      </vt:variant>
    </vt:vector>
  </HeadingPairs>
  <TitlesOfParts>
    <vt:vector size="69" baseType="lpstr">
      <vt:lpstr>Instructions</vt:lpstr>
      <vt:lpstr>General Info and Test Results</vt:lpstr>
      <vt:lpstr>Instrumentation</vt:lpstr>
      <vt:lpstr>Setup</vt:lpstr>
      <vt:lpstr>Photos</vt:lpstr>
      <vt:lpstr>Test Settings</vt:lpstr>
      <vt:lpstr>A Tests</vt:lpstr>
      <vt:lpstr>B Tests</vt:lpstr>
      <vt:lpstr>Optional C Tests</vt:lpstr>
      <vt:lpstr>Optional D Tests</vt:lpstr>
      <vt:lpstr>F1 Test</vt:lpstr>
      <vt:lpstr>Ev Test</vt:lpstr>
      <vt:lpstr>Optional G1 Test</vt:lpstr>
      <vt:lpstr>Optional I1 Test</vt:lpstr>
      <vt:lpstr>H0-1 Test</vt:lpstr>
      <vt:lpstr>H1 Tests</vt:lpstr>
      <vt:lpstr>H2 Tests</vt:lpstr>
      <vt:lpstr>H3 Tests</vt:lpstr>
      <vt:lpstr>Optional H4 Test</vt:lpstr>
      <vt:lpstr>Optional H0C-1 Test</vt:lpstr>
      <vt:lpstr>Optional H1C Tests</vt:lpstr>
      <vt:lpstr>Off Mode Test</vt:lpstr>
      <vt:lpstr>Calculations</vt:lpstr>
      <vt:lpstr>Test Comments</vt:lpstr>
      <vt:lpstr>Test Report Attachments</vt:lpstr>
      <vt:lpstr>Report Sign-off Block</vt:lpstr>
      <vt:lpstr>Tables</vt:lpstr>
      <vt:lpstr>Drop-Downs</vt:lpstr>
      <vt:lpstr>Version Control</vt:lpstr>
      <vt:lpstr>Capacity_Slope_Factor</vt:lpstr>
      <vt:lpstr>Compressor_Types</vt:lpstr>
      <vt:lpstr>Controls_Types</vt:lpstr>
      <vt:lpstr>Durations</vt:lpstr>
      <vt:lpstr>Expansion_Device_Setups</vt:lpstr>
      <vt:lpstr>Fan_Types</vt:lpstr>
      <vt:lpstr>H1_Types</vt:lpstr>
      <vt:lpstr>ID_Fan_Types</vt:lpstr>
      <vt:lpstr>ID_FanType_Input</vt:lpstr>
      <vt:lpstr>ID_FanType_Input3</vt:lpstr>
      <vt:lpstr>ID_FanType_Inpute</vt:lpstr>
      <vt:lpstr>Min_Max</vt:lpstr>
      <vt:lpstr>OD_FanType_Input</vt:lpstr>
      <vt:lpstr>Power_Slope_Factor</vt:lpstr>
      <vt:lpstr>Instructions!Print_Area</vt:lpstr>
      <vt:lpstr>Product_Subtype_Input</vt:lpstr>
      <vt:lpstr>Product_Subtypes_AC</vt:lpstr>
      <vt:lpstr>Product_Subtypes_HP</vt:lpstr>
      <vt:lpstr>Product_Type_Input</vt:lpstr>
      <vt:lpstr>Product_Types</vt:lpstr>
      <vt:lpstr>Refrigerant_Types</vt:lpstr>
      <vt:lpstr>Regions</vt:lpstr>
      <vt:lpstr>Secondary_Test_Methods</vt:lpstr>
      <vt:lpstr>SHRb1_SS_FS_rounded</vt:lpstr>
      <vt:lpstr>SHRb1_SS_VS_rounded</vt:lpstr>
      <vt:lpstr>SHRb1_TS_VS_rounded</vt:lpstr>
      <vt:lpstr>SHRb1_VS_VS_rounded</vt:lpstr>
      <vt:lpstr>SHRb2_SS_VS_rounded</vt:lpstr>
      <vt:lpstr>SHRb2_TS_VS_rounded</vt:lpstr>
      <vt:lpstr>SHRb2_VS_VS_rounded</vt:lpstr>
      <vt:lpstr>SS_FS_round</vt:lpstr>
      <vt:lpstr>SS_VS_round</vt:lpstr>
      <vt:lpstr>TestMatrix_Columns</vt:lpstr>
      <vt:lpstr>TestMatrix_Data</vt:lpstr>
      <vt:lpstr>TestMatrix_Rows</vt:lpstr>
      <vt:lpstr>TP_Options</vt:lpstr>
      <vt:lpstr>TS_VS_round</vt:lpstr>
      <vt:lpstr>VS_VS_round</vt:lpstr>
      <vt:lpstr>Yes_No</vt:lpstr>
      <vt:lpstr>Yes_No_NA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Laura Degitz;sahil.popli@navigant.com</dc:creator>
  <cp:lastModifiedBy>Alexander Hammer</cp:lastModifiedBy>
  <cp:lastPrinted>2018-01-23T15:18:53Z</cp:lastPrinted>
  <dcterms:created xsi:type="dcterms:W3CDTF">2012-08-16T11:36:33Z</dcterms:created>
  <dcterms:modified xsi:type="dcterms:W3CDTF">2019-07-22T17:34:42Z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0x01010034902EE12A29B44EA38DDA9853BB1AA8</vt:lpwstr>
  </property>
</Properties>
</file>