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34"/>
  </bookViews>
  <sheets>
    <sheet name="BuildingSummary" sheetId="8" r:id="rId1"/>
    <sheet name="ZoneSummary" sheetId="10" r:id="rId2"/>
    <sheet name="LocationSummary" sheetId="7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9" r:id="rId24"/>
    <sheet name="Carbon" sheetId="22" r:id="rId25"/>
    <sheet name="Schedules" sheetId="2" r:id="rId26"/>
    <sheet name="LghtSch" sheetId="12" r:id="rId27"/>
    <sheet name="KitchElecSch" sheetId="13" r:id="rId28"/>
    <sheet name="KitchGasSch" sheetId="14" r:id="rId29"/>
    <sheet name="OccSch" sheetId="21" r:id="rId30"/>
    <sheet name="DinHeatSch" sheetId="15" r:id="rId31"/>
    <sheet name="DinCoolSch" sheetId="16" r:id="rId32"/>
    <sheet name="KitchHeatSch" sheetId="19" r:id="rId33"/>
    <sheet name="KitchCoolSch" sheetId="20" r:id="rId34"/>
  </sheets>
  <definedNames>
    <definedName name="QkSvcRest01miami_12" localSheetId="3">Miami!$A$1:$S$122</definedName>
    <definedName name="QkSvcRest02houston_12" localSheetId="4">Houston!$A$1:$S$122</definedName>
    <definedName name="QkSvcRest03phoenix_12" localSheetId="5">Phoenix!$A$1:$S$122</definedName>
    <definedName name="QkSvcRest04atlanta_12" localSheetId="6">Atlanta!$A$1:$S$122</definedName>
    <definedName name="QkSvcRest05losangeles_12" localSheetId="7">LosAngeles!$A$1:$S$122</definedName>
    <definedName name="QkSvcRest06lasvegas_12" localSheetId="8">LasVegas!$A$1:$S$122</definedName>
    <definedName name="QkSvcRest07sanfrancisco_12" localSheetId="9">SanFrancisco!$A$1:$S$122</definedName>
    <definedName name="QkSvcRest08baltimore_12" localSheetId="10">Baltimore!$A$1:$S$122</definedName>
    <definedName name="QkSvcRest09albuquerque_12" localSheetId="11">Albuquerque!$A$1:$S$122</definedName>
    <definedName name="QkSvcRest10seattle_12" localSheetId="12">Seattle!$A$1:$S$122</definedName>
    <definedName name="QkSvcRest11chicago_12" localSheetId="13">Chicago!$A$1:$S$122</definedName>
    <definedName name="QkSvcRest12boulder_12" localSheetId="14">Boulder!$A$1:$S$122</definedName>
    <definedName name="QkSvcRest13minneapolis_12" localSheetId="15">Minneapolis!$A$1:$S$122</definedName>
    <definedName name="QkSvcRest14helena_12" localSheetId="16">Helena!$A$1:$S$122</definedName>
    <definedName name="QkSvcRest15duluth_12" localSheetId="17">Duluth!$A$1:$S$122</definedName>
    <definedName name="QkSvcRest16fairbanks_12" localSheetId="18">Fairbanks!$A$1:$S$122</definedName>
  </definedNames>
  <calcPr calcId="125725"/>
</workbook>
</file>

<file path=xl/calcChain.xml><?xml version="1.0" encoding="utf-8"?>
<calcChain xmlns="http://schemas.openxmlformats.org/spreadsheetml/2006/main">
  <c r="R13" i="7"/>
  <c r="Q13"/>
  <c r="P13"/>
  <c r="O13"/>
  <c r="N13"/>
  <c r="M13"/>
  <c r="L13"/>
  <c r="K13"/>
  <c r="J13"/>
  <c r="I13"/>
  <c r="H13"/>
  <c r="G13"/>
  <c r="F13"/>
  <c r="E13"/>
  <c r="D13"/>
  <c r="C13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D12"/>
  <c r="E12"/>
  <c r="F12"/>
  <c r="G12"/>
  <c r="H12"/>
  <c r="I12"/>
  <c r="J12"/>
  <c r="K12"/>
  <c r="L12"/>
  <c r="M12"/>
  <c r="N12"/>
  <c r="O12"/>
  <c r="P12"/>
  <c r="Q12"/>
  <c r="R12"/>
  <c r="D9"/>
  <c r="E9"/>
  <c r="F9"/>
  <c r="G9"/>
  <c r="H9"/>
  <c r="I9"/>
  <c r="J9"/>
  <c r="K9"/>
  <c r="L9"/>
  <c r="M9"/>
  <c r="N9"/>
  <c r="O9"/>
  <c r="P9"/>
  <c r="Q9"/>
  <c r="R9"/>
  <c r="C24"/>
  <c r="C23"/>
  <c r="C12"/>
  <c r="C9"/>
  <c r="R218" l="1"/>
  <c r="Q218"/>
  <c r="P218"/>
  <c r="O218"/>
  <c r="N218"/>
  <c r="M218"/>
  <c r="L218"/>
  <c r="K218"/>
  <c r="J218"/>
  <c r="I218"/>
  <c r="H218"/>
  <c r="G218"/>
  <c r="F218"/>
  <c r="E218"/>
  <c r="D218"/>
  <c r="C218"/>
  <c r="R219"/>
  <c r="Q219"/>
  <c r="P219"/>
  <c r="O219"/>
  <c r="N219"/>
  <c r="M219"/>
  <c r="L219"/>
  <c r="K219"/>
  <c r="J219"/>
  <c r="I219"/>
  <c r="H219"/>
  <c r="G219"/>
  <c r="F219"/>
  <c r="E219"/>
  <c r="D219"/>
  <c r="C219"/>
  <c r="B43"/>
  <c r="B42"/>
  <c r="R226" l="1"/>
  <c r="Q226"/>
  <c r="P226"/>
  <c r="O226"/>
  <c r="N226"/>
  <c r="M226"/>
  <c r="L226"/>
  <c r="K226"/>
  <c r="J226"/>
  <c r="I226"/>
  <c r="G226"/>
  <c r="F226"/>
  <c r="E226"/>
  <c r="D226"/>
  <c r="C226"/>
  <c r="R232"/>
  <c r="Q232"/>
  <c r="P232"/>
  <c r="O232"/>
  <c r="N232"/>
  <c r="M232"/>
  <c r="L232"/>
  <c r="K232"/>
  <c r="J232"/>
  <c r="I232"/>
  <c r="G232"/>
  <c r="F232"/>
  <c r="E232"/>
  <c r="D232"/>
  <c r="C232"/>
  <c r="R231"/>
  <c r="Q231"/>
  <c r="P231"/>
  <c r="O231"/>
  <c r="N231"/>
  <c r="M231"/>
  <c r="L231"/>
  <c r="K231"/>
  <c r="J231"/>
  <c r="I231"/>
  <c r="G231"/>
  <c r="F231"/>
  <c r="E231"/>
  <c r="D231"/>
  <c r="C231"/>
  <c r="R230"/>
  <c r="Q230"/>
  <c r="P230"/>
  <c r="O230"/>
  <c r="N230"/>
  <c r="M230"/>
  <c r="L230"/>
  <c r="K230"/>
  <c r="J230"/>
  <c r="I230"/>
  <c r="G230"/>
  <c r="F230"/>
  <c r="E230"/>
  <c r="D230"/>
  <c r="C230"/>
  <c r="R229"/>
  <c r="Q229"/>
  <c r="P229"/>
  <c r="O229"/>
  <c r="N229"/>
  <c r="M229"/>
  <c r="L229"/>
  <c r="K229"/>
  <c r="J229"/>
  <c r="I229"/>
  <c r="G229"/>
  <c r="F229"/>
  <c r="E229"/>
  <c r="D229"/>
  <c r="C229"/>
  <c r="R228"/>
  <c r="Q228"/>
  <c r="P228"/>
  <c r="O228"/>
  <c r="N228"/>
  <c r="M228"/>
  <c r="L228"/>
  <c r="K228"/>
  <c r="J228"/>
  <c r="I228"/>
  <c r="G228"/>
  <c r="F228"/>
  <c r="E228"/>
  <c r="D228"/>
  <c r="C228"/>
  <c r="R227"/>
  <c r="Q227"/>
  <c r="P227"/>
  <c r="O227"/>
  <c r="N227"/>
  <c r="M227"/>
  <c r="L227"/>
  <c r="K227"/>
  <c r="J227"/>
  <c r="I227"/>
  <c r="G227"/>
  <c r="F227"/>
  <c r="E227"/>
  <c r="D227"/>
  <c r="C227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57"/>
  <c r="Q57"/>
  <c r="P57"/>
  <c r="O57"/>
  <c r="N57"/>
  <c r="M57"/>
  <c r="L57"/>
  <c r="K57"/>
  <c r="J57"/>
  <c r="I57"/>
  <c r="H57"/>
  <c r="G57"/>
  <c r="F57"/>
  <c r="E57"/>
  <c r="D57"/>
  <c r="C57"/>
  <c r="R55"/>
  <c r="Q55"/>
  <c r="P55"/>
  <c r="O55"/>
  <c r="N55"/>
  <c r="M55"/>
  <c r="L55"/>
  <c r="K55"/>
  <c r="J55"/>
  <c r="I55"/>
  <c r="H55"/>
  <c r="G55"/>
  <c r="F55"/>
  <c r="E55"/>
  <c r="D55"/>
  <c r="C55"/>
  <c r="R54"/>
  <c r="Q54"/>
  <c r="P54"/>
  <c r="O54"/>
  <c r="N54"/>
  <c r="M54"/>
  <c r="L54"/>
  <c r="K54"/>
  <c r="J54"/>
  <c r="I54"/>
  <c r="H54"/>
  <c r="G54"/>
  <c r="F54"/>
  <c r="E54"/>
  <c r="D54"/>
  <c r="C54"/>
  <c r="R52"/>
  <c r="Q52"/>
  <c r="P52"/>
  <c r="O52"/>
  <c r="N52"/>
  <c r="M52"/>
  <c r="L52"/>
  <c r="K52"/>
  <c r="J52"/>
  <c r="I52"/>
  <c r="H52"/>
  <c r="G52"/>
  <c r="F52"/>
  <c r="E52"/>
  <c r="D52"/>
  <c r="C52"/>
  <c r="R51"/>
  <c r="Q51"/>
  <c r="P51"/>
  <c r="O51"/>
  <c r="N51"/>
  <c r="M51"/>
  <c r="L51"/>
  <c r="K51"/>
  <c r="J51"/>
  <c r="I51"/>
  <c r="H51"/>
  <c r="G51"/>
  <c r="F51"/>
  <c r="E51"/>
  <c r="D51"/>
  <c r="C51"/>
  <c r="R37"/>
  <c r="Q37"/>
  <c r="P37"/>
  <c r="O37"/>
  <c r="N37"/>
  <c r="M37"/>
  <c r="L37"/>
  <c r="K37"/>
  <c r="J37"/>
  <c r="I37"/>
  <c r="H37"/>
  <c r="G37"/>
  <c r="F37"/>
  <c r="E37"/>
  <c r="D37"/>
  <c r="R33"/>
  <c r="Q33"/>
  <c r="P33"/>
  <c r="O33"/>
  <c r="N33"/>
  <c r="M33"/>
  <c r="L33"/>
  <c r="K33"/>
  <c r="J33"/>
  <c r="I33"/>
  <c r="H33"/>
  <c r="G33"/>
  <c r="F33"/>
  <c r="E33"/>
  <c r="D33"/>
  <c r="C37"/>
  <c r="C33"/>
  <c r="R224"/>
  <c r="R223"/>
  <c r="R222"/>
  <c r="R221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8"/>
  <c r="R47"/>
  <c r="R46"/>
  <c r="R45"/>
  <c r="R40"/>
  <c r="R39"/>
  <c r="R36"/>
  <c r="R32"/>
  <c r="R30"/>
  <c r="R43" s="1"/>
  <c r="R29"/>
  <c r="R42" s="1"/>
  <c r="R25"/>
  <c r="R17"/>
  <c r="R16"/>
  <c r="R15"/>
  <c r="R10"/>
  <c r="Q224"/>
  <c r="Q223"/>
  <c r="Q222"/>
  <c r="Q221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8"/>
  <c r="Q47"/>
  <c r="Q46"/>
  <c r="Q45"/>
  <c r="Q40"/>
  <c r="Q39"/>
  <c r="Q36"/>
  <c r="Q32"/>
  <c r="Q30"/>
  <c r="Q43" s="1"/>
  <c r="Q29"/>
  <c r="Q42" s="1"/>
  <c r="Q25"/>
  <c r="Q17"/>
  <c r="Q16"/>
  <c r="Q15"/>
  <c r="Q10"/>
  <c r="P224"/>
  <c r="P223"/>
  <c r="P222"/>
  <c r="P221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8"/>
  <c r="P47"/>
  <c r="P46"/>
  <c r="P45"/>
  <c r="P40"/>
  <c r="P39"/>
  <c r="P36"/>
  <c r="P32"/>
  <c r="P30"/>
  <c r="P43" s="1"/>
  <c r="P29"/>
  <c r="P42" s="1"/>
  <c r="P25"/>
  <c r="P17"/>
  <c r="P16"/>
  <c r="P15"/>
  <c r="P10"/>
  <c r="O224"/>
  <c r="O223"/>
  <c r="O222"/>
  <c r="O221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8"/>
  <c r="O47"/>
  <c r="O46"/>
  <c r="O45"/>
  <c r="O40"/>
  <c r="O39"/>
  <c r="O36"/>
  <c r="O32"/>
  <c r="O30"/>
  <c r="O43" s="1"/>
  <c r="O29"/>
  <c r="O42" s="1"/>
  <c r="O25"/>
  <c r="O17"/>
  <c r="O16"/>
  <c r="O15"/>
  <c r="O10"/>
  <c r="N224"/>
  <c r="N223"/>
  <c r="N222"/>
  <c r="N221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8"/>
  <c r="N47"/>
  <c r="N46"/>
  <c r="N45"/>
  <c r="N40"/>
  <c r="N39"/>
  <c r="N36"/>
  <c r="N32"/>
  <c r="N30"/>
  <c r="N43" s="1"/>
  <c r="N29"/>
  <c r="N42" s="1"/>
  <c r="N25"/>
  <c r="N17"/>
  <c r="N16"/>
  <c r="N15"/>
  <c r="N10"/>
  <c r="M224"/>
  <c r="M223"/>
  <c r="M222"/>
  <c r="M221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8"/>
  <c r="M47"/>
  <c r="M46"/>
  <c r="M45"/>
  <c r="M40"/>
  <c r="M39"/>
  <c r="M36"/>
  <c r="M32"/>
  <c r="M30"/>
  <c r="M43" s="1"/>
  <c r="M29"/>
  <c r="M42" s="1"/>
  <c r="M25"/>
  <c r="M17"/>
  <c r="M16"/>
  <c r="M15"/>
  <c r="M10"/>
  <c r="L224"/>
  <c r="L223"/>
  <c r="L222"/>
  <c r="L221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8"/>
  <c r="L47"/>
  <c r="L46"/>
  <c r="L45"/>
  <c r="L40"/>
  <c r="L39"/>
  <c r="L36"/>
  <c r="L32"/>
  <c r="L30"/>
  <c r="L43" s="1"/>
  <c r="L29"/>
  <c r="L42" s="1"/>
  <c r="L25"/>
  <c r="L17"/>
  <c r="L16"/>
  <c r="L15"/>
  <c r="L10"/>
  <c r="K224"/>
  <c r="K223"/>
  <c r="K222"/>
  <c r="K221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8"/>
  <c r="K47"/>
  <c r="K46"/>
  <c r="K45"/>
  <c r="K40"/>
  <c r="K39"/>
  <c r="K36"/>
  <c r="K32"/>
  <c r="K30"/>
  <c r="K43" s="1"/>
  <c r="K29"/>
  <c r="K42" s="1"/>
  <c r="K25"/>
  <c r="K17"/>
  <c r="K16"/>
  <c r="K15"/>
  <c r="K10"/>
  <c r="J224"/>
  <c r="J223"/>
  <c r="J222"/>
  <c r="J221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48"/>
  <c r="J47"/>
  <c r="J46"/>
  <c r="J45"/>
  <c r="J40"/>
  <c r="J39"/>
  <c r="J36"/>
  <c r="J32"/>
  <c r="J30"/>
  <c r="J29"/>
  <c r="J25"/>
  <c r="J17"/>
  <c r="J16"/>
  <c r="J15"/>
  <c r="J10"/>
  <c r="I224"/>
  <c r="I223"/>
  <c r="I222"/>
  <c r="I221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8"/>
  <c r="I47"/>
  <c r="I46"/>
  <c r="I45"/>
  <c r="I40"/>
  <c r="I39"/>
  <c r="I36"/>
  <c r="I32"/>
  <c r="I30"/>
  <c r="I43" s="1"/>
  <c r="I29"/>
  <c r="I42" s="1"/>
  <c r="I25"/>
  <c r="I17"/>
  <c r="I16"/>
  <c r="I15"/>
  <c r="I10"/>
  <c r="H232"/>
  <c r="H231"/>
  <c r="H230"/>
  <c r="H229"/>
  <c r="H228"/>
  <c r="H227"/>
  <c r="H226"/>
  <c r="H224"/>
  <c r="H223"/>
  <c r="H222"/>
  <c r="H221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8"/>
  <c r="H47"/>
  <c r="H46"/>
  <c r="H45"/>
  <c r="H40"/>
  <c r="H39"/>
  <c r="H36"/>
  <c r="H32"/>
  <c r="H30"/>
  <c r="H43" s="1"/>
  <c r="H29"/>
  <c r="H42" s="1"/>
  <c r="H25"/>
  <c r="H17"/>
  <c r="H16"/>
  <c r="H15"/>
  <c r="H10"/>
  <c r="G224"/>
  <c r="G223"/>
  <c r="G222"/>
  <c r="G221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8"/>
  <c r="G47"/>
  <c r="G46"/>
  <c r="G45"/>
  <c r="G40"/>
  <c r="G39"/>
  <c r="G36"/>
  <c r="G32"/>
  <c r="G30"/>
  <c r="G43" s="1"/>
  <c r="G29"/>
  <c r="G42" s="1"/>
  <c r="G25"/>
  <c r="G17"/>
  <c r="G16"/>
  <c r="G15"/>
  <c r="G10"/>
  <c r="F224"/>
  <c r="F223"/>
  <c r="F222"/>
  <c r="F221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48"/>
  <c r="F47"/>
  <c r="F46"/>
  <c r="F45"/>
  <c r="F40"/>
  <c r="F39"/>
  <c r="F36"/>
  <c r="F32"/>
  <c r="F30"/>
  <c r="F29"/>
  <c r="F25"/>
  <c r="F17"/>
  <c r="F16"/>
  <c r="F15"/>
  <c r="F10"/>
  <c r="E224"/>
  <c r="E223"/>
  <c r="E222"/>
  <c r="E221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8"/>
  <c r="E47"/>
  <c r="E46"/>
  <c r="E45"/>
  <c r="E40"/>
  <c r="E39"/>
  <c r="E36"/>
  <c r="E32"/>
  <c r="E30"/>
  <c r="E43" s="1"/>
  <c r="E29"/>
  <c r="E42" s="1"/>
  <c r="E25"/>
  <c r="E17"/>
  <c r="E16"/>
  <c r="E15"/>
  <c r="E10"/>
  <c r="D224"/>
  <c r="D223"/>
  <c r="D222"/>
  <c r="D221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48"/>
  <c r="D47"/>
  <c r="D46"/>
  <c r="D45"/>
  <c r="D40"/>
  <c r="D39"/>
  <c r="D36"/>
  <c r="D32"/>
  <c r="D30"/>
  <c r="D29"/>
  <c r="D25"/>
  <c r="D17"/>
  <c r="D16"/>
  <c r="D15"/>
  <c r="D10"/>
  <c r="C32"/>
  <c r="C30"/>
  <c r="C29"/>
  <c r="C224"/>
  <c r="C223"/>
  <c r="C222"/>
  <c r="C221"/>
  <c r="C123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48"/>
  <c r="C47"/>
  <c r="C46"/>
  <c r="C45"/>
  <c r="B48"/>
  <c r="B47"/>
  <c r="B46"/>
  <c r="B45"/>
  <c r="C40"/>
  <c r="C39"/>
  <c r="B40"/>
  <c r="B39"/>
  <c r="C36"/>
  <c r="B37"/>
  <c r="B36"/>
  <c r="B33"/>
  <c r="B32"/>
  <c r="C25"/>
  <c r="C17"/>
  <c r="C16"/>
  <c r="C15"/>
  <c r="C10"/>
  <c r="B30"/>
  <c r="B29"/>
  <c r="C40" i="8"/>
  <c r="J6" i="10"/>
  <c r="H6"/>
  <c r="G6"/>
  <c r="E6"/>
  <c r="D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QkSvcRest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" name="Connection1" type="4" refreshedVersion="3" background="1" saveData="1">
    <webPr sourceData="1" parsePre="1" consecutive="1" xl2000="1" url="file:///C:/Projects/Benchmarks/branches/v1.2_4.0/QkSvcRest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" name="Connection10" type="4" refreshedVersion="3" background="1" saveData="1">
    <webPr sourceData="1" parsePre="1" consecutive="1" xl2000="1" url="file:///C:/Projects/Benchmarks/branches/v1.2_4.0/QkSvcRest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" name="Connection11" type="4" refreshedVersion="3" background="1" saveData="1">
    <webPr sourceData="1" parsePre="1" consecutive="1" xl2000="1" url="file:///C:/Projects/Benchmarks/branches/v1.2_4.0/QkSvcRest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" name="Connection12" type="4" refreshedVersion="3" background="1" saveData="1">
    <webPr sourceData="1" parsePre="1" consecutive="1" xl2000="1" url="file:///C:/Projects/Benchmarks/branches/v1.2_4.0/QkSvcRest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" name="Connection13" type="4" refreshedVersion="3" background="1" saveData="1">
    <webPr sourceData="1" parsePre="1" consecutive="1" xl2000="1" url="file:///C:/Projects/Benchmarks/branches/v1.2_4.0/QkSvcRest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" name="Connection14" type="4" refreshedVersion="3" background="1" saveData="1">
    <webPr sourceData="1" parsePre="1" consecutive="1" xl2000="1" url="file:///C:/Projects/Benchmarks/branches/v1.2_4.0/QkSvcRest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" name="Connection15" type="4" refreshedVersion="3" background="1" saveData="1">
    <webPr sourceData="1" parsePre="1" consecutive="1" xl2000="1" url="file:///C:/Projects/Benchmarks/branches/v1.2_4.0/QkSvcRest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" name="Connection2" type="4" refreshedVersion="3" background="1" saveData="1">
    <webPr sourceData="1" parsePre="1" consecutive="1" xl2000="1" url="file:///C:/Projects/Benchmarks/branches/v1.2_4.0/QkSvcRest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" name="Connection3" type="4" refreshedVersion="3" background="1" saveData="1">
    <webPr sourceData="1" parsePre="1" consecutive="1" xl2000="1" url="file:///C:/Projects/Benchmarks/branches/v1.2_4.0/QkSvcRest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" name="Connection4" type="4" refreshedVersion="3" background="1" saveData="1">
    <webPr sourceData="1" parsePre="1" consecutive="1" xl2000="1" url="file:///C:/Projects/Benchmarks/branches/v1.2_4.0/QkSvcRest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2" name="Connection5" type="4" refreshedVersion="3" background="1" saveData="1">
    <webPr sourceData="1" parsePre="1" consecutive="1" xl2000="1" url="file:///C:/Projects/Benchmarks/branches/v1.2_4.0/QkSvcRest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3" name="Connection6" type="4" refreshedVersion="3" background="1" saveData="1">
    <webPr sourceData="1" parsePre="1" consecutive="1" xl2000="1" url="file:///C:/Projects/Benchmarks/branches/v1.2_4.0/QkSvcRest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4" name="Connection7" type="4" refreshedVersion="3" background="1" saveData="1">
    <webPr sourceData="1" parsePre="1" consecutive="1" xl2000="1" url="file:///C:/Projects/Benchmarks/branches/v1.2_4.0/QkSvcRest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5" name="Connection8" type="4" refreshedVersion="3" background="1" saveData="1">
    <webPr sourceData="1" parsePre="1" consecutive="1" xl2000="1" url="file:///C:/Projects/Benchmarks/branches/v1.2_4.0/QkSvcRest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6" name="Connection9" type="4" refreshedVersion="3" background="1" saveData="1">
    <webPr sourceData="1" parsePre="1" consecutive="1" xl2000="1" url="file:///C:/Projects/Benchmarks/branches/v1.2_4.0/QkSvcRest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</connections>
</file>

<file path=xl/sharedStrings.xml><?xml version="1.0" encoding="utf-8"?>
<sst xmlns="http://schemas.openxmlformats.org/spreadsheetml/2006/main" count="4680" uniqueCount="652">
  <si>
    <t>Rectangle</t>
  </si>
  <si>
    <t>Value</t>
  </si>
  <si>
    <t>Dining</t>
  </si>
  <si>
    <t>Conditioned (Y/N)</t>
  </si>
  <si>
    <t>Yes</t>
  </si>
  <si>
    <t>Zone Name</t>
  </si>
  <si>
    <t>Zone Summary</t>
  </si>
  <si>
    <t>People</t>
  </si>
  <si>
    <t>Kitchen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</si>
  <si>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</si>
  <si>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</si>
  <si>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</si>
  <si>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</si>
  <si>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</si>
  <si>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</si>
  <si>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</si>
  <si>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</si>
  <si>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</si>
  <si>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</si>
  <si>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</si>
  <si>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</si>
  <si>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</si>
  <si>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</si>
  <si>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</si>
  <si>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</si>
  <si>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</si>
  <si>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</si>
  <si>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</si>
  <si>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</si>
  <si>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</si>
  <si>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</si>
  <si>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</si>
  <si>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</si>
  <si>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</si>
  <si>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</si>
  <si>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</si>
  <si>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</si>
  <si>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</si>
  <si>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</si>
  <si>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</si>
  <si>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</si>
  <si>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</si>
  <si>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</si>
  <si>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</si>
  <si>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</si>
  <si>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</si>
  <si>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</si>
  <si>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</si>
  <si>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</si>
  <si>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</si>
  <si>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</si>
  <si>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</si>
  <si>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</si>
  <si>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</si>
  <si>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</si>
  <si>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</si>
  <si>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</si>
  <si>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</si>
  <si>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</si>
  <si>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</si>
  <si>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</si>
  <si>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</si>
  <si>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</si>
  <si>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</si>
  <si>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</si>
  <si>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</si>
  <si>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</si>
  <si>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</si>
  <si>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</si>
  <si>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</si>
  <si>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</si>
  <si>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</si>
  <si>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</si>
  <si>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</si>
  <si>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</si>
  <si>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</si>
  <si>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</si>
  <si>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</si>
  <si>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</si>
  <si>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</si>
  <si>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</si>
  <si>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</si>
  <si>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</si>
  <si>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</si>
  <si>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</si>
  <si>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</si>
  <si>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</si>
  <si>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</si>
  <si>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</si>
  <si>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</si>
  <si>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</si>
  <si>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</si>
  <si>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</si>
  <si>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</si>
  <si>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</si>
  <si>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</si>
  <si>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</si>
  <si>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</si>
  <si>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</si>
  <si>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</si>
  <si>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</si>
  <si>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</si>
  <si>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</si>
  <si>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</si>
  <si>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</si>
  <si>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</si>
  <si>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</si>
  <si>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</si>
  <si>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</si>
  <si>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</si>
  <si>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</si>
  <si>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</si>
  <si>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</si>
  <si>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</si>
  <si>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</si>
  <si>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</si>
  <si>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</si>
  <si>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</si>
  <si>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</si>
  <si>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</si>
  <si>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</si>
  <si>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</si>
  <si>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</si>
  <si>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</si>
  <si>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</si>
  <si>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</si>
  <si>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</si>
  <si>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</si>
  <si>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</si>
  <si>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</si>
  <si>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</si>
  <si>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</si>
  <si>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</si>
  <si>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</si>
  <si>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</si>
  <si>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</si>
  <si>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</si>
  <si>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</si>
  <si>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</si>
  <si>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</si>
  <si>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</si>
  <si>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</si>
  <si>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</si>
  <si>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</si>
  <si>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</si>
  <si>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</si>
  <si>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</si>
  <si>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</si>
  <si>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</si>
  <si>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</si>
  <si>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Food Service</t>
  </si>
  <si>
    <t>INFIL_HALF_ON_SCH</t>
  </si>
  <si>
    <t>HTGSETP_KITCHEN_SCH</t>
  </si>
  <si>
    <t>CLGSETP_KITCHEN_SCH</t>
  </si>
  <si>
    <t>Weekday, SummerDesign</t>
  </si>
  <si>
    <t>Sat</t>
  </si>
  <si>
    <t>Roof type</t>
  </si>
  <si>
    <t>Attic</t>
  </si>
  <si>
    <t>Wood-Framed</t>
  </si>
  <si>
    <t>PSZ-AC</t>
  </si>
  <si>
    <t>Gas furnace</t>
  </si>
  <si>
    <t>Unitary DX</t>
  </si>
  <si>
    <t>Constant volume</t>
  </si>
  <si>
    <t>Data Source</t>
  </si>
  <si>
    <t>Location Summary</t>
  </si>
  <si>
    <t>Time Saver Standards; FF Restaurant studies (EPRI, MEOS, LBL) cited in Huang et al. 1991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</si>
  <si>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</si>
  <si>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</si>
  <si>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</si>
  <si>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</si>
  <si>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</si>
  <si>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</si>
  <si>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</si>
  <si>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</si>
  <si>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Time Saver Standards; FF Restaurant studies (EPRI, MEOS, LBL) cited in Huang et al. 1991 for all Form parameters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</si>
  <si>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</si>
  <si>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</si>
  <si>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</si>
  <si>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</si>
  <si>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</si>
  <si>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</si>
  <si>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</si>
  <si>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</si>
  <si>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</si>
  <si>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</si>
  <si>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</si>
  <si>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</si>
  <si>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</si>
  <si>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</si>
  <si>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</si>
  <si>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</si>
  <si>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</si>
  <si>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</si>
  <si>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</si>
  <si>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</si>
  <si>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</si>
  <si>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</si>
  <si>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</si>
  <si>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</si>
  <si>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</si>
  <si>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</si>
  <si>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</si>
  <si>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</si>
  <si>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</si>
  <si>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</si>
  <si>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</si>
  <si>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</si>
  <si>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</si>
  <si>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</si>
  <si>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</si>
  <si>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</si>
  <si>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</si>
  <si>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</si>
  <si>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</si>
  <si>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</si>
  <si>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</si>
  <si>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</si>
  <si>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</si>
  <si>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</si>
  <si>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</si>
  <si>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</si>
  <si>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</si>
  <si>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Total</t>
  </si>
  <si>
    <t>Heating (kW)</t>
  </si>
  <si>
    <t>Average Annual Rate ($/MJ)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</si>
  <si>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</si>
  <si>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Exhaust (L/s)</t>
  </si>
  <si>
    <t>Ventilation Total (L/s)</t>
  </si>
  <si>
    <t>Ventilation (L/s/Person)</t>
  </si>
  <si>
    <t>SWH (L/h)</t>
  </si>
  <si>
    <t>Floor-to-Ceiling Height (m)</t>
  </si>
  <si>
    <t>Temperature Setpoint (ºC )</t>
  </si>
  <si>
    <t>Floor to Ceiling Height (m)</t>
  </si>
  <si>
    <t>15 cm wood</t>
  </si>
  <si>
    <t>South</t>
  </si>
  <si>
    <t>East</t>
  </si>
  <si>
    <t>North</t>
  </si>
  <si>
    <t>West</t>
  </si>
  <si>
    <t>2 zones plus attic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</si>
  <si>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</si>
  <si>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</si>
  <si>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</si>
  <si>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</si>
  <si>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</si>
  <si>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</si>
  <si>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</si>
  <si>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</si>
  <si>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</si>
  <si>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</si>
  <si>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</si>
  <si>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</si>
  <si>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</si>
  <si>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</si>
  <si>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</si>
  <si>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</si>
  <si>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</si>
  <si>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</si>
  <si>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Weekday</t>
  </si>
  <si>
    <t>Kitchen_Exhaust_SCH</t>
  </si>
  <si>
    <t>CoolingCoilAvailSched</t>
  </si>
  <si>
    <t>Humidity Setpoint Schedule</t>
  </si>
  <si>
    <t>Humidity</t>
  </si>
  <si>
    <t>MinOA_FFKitch_Sched</t>
  </si>
  <si>
    <t>Seasonal-Reset-Supply-Air-Temp-Sch</t>
  </si>
  <si>
    <t>Through 3/31</t>
  </si>
  <si>
    <t>Through 9/30</t>
  </si>
  <si>
    <t>Heating-Supply-Air-Temp-Sch</t>
  </si>
  <si>
    <t>SHADING_SCH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</si>
  <si>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</si>
  <si>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</si>
  <si>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</si>
  <si>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</si>
  <si>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</si>
  <si>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</si>
  <si>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</si>
  <si>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</si>
  <si>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</si>
  <si>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</si>
  <si>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</si>
  <si>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</si>
  <si>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</si>
  <si>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</si>
  <si>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</si>
  <si>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</si>
  <si>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</si>
  <si>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</si>
  <si>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</si>
  <si>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</si>
  <si>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</si>
  <si>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</si>
  <si>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</si>
  <si>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</si>
  <si>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</si>
  <si>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</si>
  <si>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</si>
  <si>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</si>
  <si>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</si>
  <si>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</si>
  <si>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</si>
  <si>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</si>
  <si>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</si>
  <si>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</si>
  <si>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</si>
  <si>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</si>
  <si>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4-in slab-on-grade</t>
  </si>
  <si>
    <t>Chicago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</si>
  <si>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</si>
  <si>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</si>
  <si>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</si>
  <si>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</si>
  <si>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</si>
  <si>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</si>
  <si>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</si>
  <si>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</si>
  <si>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Weekday, Sat, Sun, Hol, Other</t>
  </si>
  <si>
    <t>GAS_EQUIP_SCH</t>
  </si>
  <si>
    <t>Sat, Sun, Hol, Other</t>
  </si>
  <si>
    <t>Benchmark Quick Service New</t>
  </si>
  <si>
    <t>DOE Commercial Building Benchmark - Quick Service Restaurant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</si>
  <si>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</si>
  <si>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</si>
  <si>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</si>
  <si>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</si>
  <si>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</si>
  <si>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</si>
  <si>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</si>
  <si>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</si>
  <si>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</si>
  <si>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</si>
  <si>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</si>
  <si>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</si>
  <si>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</si>
  <si>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</si>
  <si>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</si>
  <si>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</si>
  <si>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</si>
  <si>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</si>
  <si>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</si>
  <si>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</si>
  <si>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</si>
  <si>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</si>
  <si>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</si>
  <si>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</si>
  <si>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</si>
  <si>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</si>
  <si>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ATTIC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</si>
  <si>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</si>
  <si>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</si>
  <si>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</si>
  <si>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</si>
  <si>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</si>
  <si>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</si>
  <si>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</si>
  <si>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</si>
  <si>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</si>
  <si>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DINING_WALL_EAST</t>
  </si>
  <si>
    <t>EXT-WALLS-WOODFRAME-NONRES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</si>
  <si>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</si>
  <si>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</si>
  <si>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</si>
  <si>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</si>
  <si>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</si>
  <si>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</si>
  <si>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</si>
  <si>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KITCHEN_WALL_EAST</t>
  </si>
  <si>
    <t>KITCHEN_WALL_NORTH</t>
  </si>
  <si>
    <t>N</t>
  </si>
  <si>
    <t>KITCHEN_WALL_WEST</t>
  </si>
  <si>
    <t>KITCHEN_FLOOR</t>
  </si>
  <si>
    <t>EAST-ROOF</t>
  </si>
  <si>
    <t>ATTIC-ROOF-NONRES</t>
  </si>
  <si>
    <t>NORTH-ROOF</t>
  </si>
  <si>
    <t>SOUTH-ROOF</t>
  </si>
  <si>
    <t>WEST-ROOF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</si>
  <si>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</si>
  <si>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</si>
  <si>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</si>
  <si>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</si>
  <si>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</si>
  <si>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</si>
  <si>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</si>
  <si>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DINING_WALL_SOUTH_WINDOW</t>
  </si>
  <si>
    <t>DINING_WALL_WEST_WINDOW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</si>
  <si>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</si>
  <si>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</si>
  <si>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</si>
  <si>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</si>
  <si>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</si>
  <si>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</si>
  <si>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</si>
  <si>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</si>
  <si>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</si>
  <si>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</si>
  <si>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PSZ-AC_1:1_COOLC DXCOIL</t>
  </si>
  <si>
    <t>Coil:Cooling:DX:SingleSpeed</t>
  </si>
  <si>
    <t>PSZ-AC_2:2_COOLC DXCOIL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</si>
  <si>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</si>
  <si>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</si>
  <si>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</si>
  <si>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</si>
  <si>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</si>
  <si>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</si>
  <si>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</si>
  <si>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</si>
  <si>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</si>
  <si>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</si>
  <si>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</si>
  <si>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</si>
  <si>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</si>
  <si>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</si>
  <si>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</si>
  <si>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</si>
  <si>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</si>
  <si>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</si>
  <si>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</si>
  <si>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</si>
  <si>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</si>
  <si>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</si>
  <si>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</si>
  <si>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</si>
  <si>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</si>
  <si>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</si>
  <si>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</si>
  <si>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</si>
  <si>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</si>
  <si>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</si>
  <si>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</si>
  <si>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</si>
  <si>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</si>
  <si>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</si>
  <si>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</si>
  <si>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</si>
  <si>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</si>
  <si>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</si>
  <si>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</si>
  <si>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</si>
  <si>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</si>
  <si>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</si>
  <si>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</si>
  <si>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</si>
  <si>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</si>
  <si>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</si>
  <si>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</si>
  <si>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</si>
  <si>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</si>
  <si>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</si>
  <si>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</si>
  <si>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</si>
  <si>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</si>
  <si>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</si>
  <si>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</si>
  <si>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</si>
  <si>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</si>
  <si>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</si>
  <si>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</si>
  <si>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</si>
  <si>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</si>
  <si>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</si>
  <si>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</si>
  <si>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23-FEB-11:15</t>
  </si>
  <si>
    <t>14-MAR-10:15</t>
  </si>
  <si>
    <t>24-MAY-10:15</t>
  </si>
  <si>
    <t>26-JUN-10:15</t>
  </si>
  <si>
    <t>10-SEP-10:15</t>
  </si>
  <si>
    <t>07-OCT-10:15</t>
  </si>
  <si>
    <t>01-NOV-10:15</t>
  </si>
  <si>
    <t>Electric</t>
  </si>
  <si>
    <t>Gas</t>
  </si>
  <si>
    <t>Cost ($)</t>
  </si>
  <si>
    <t>Cost per Total Building Area ($/m2)</t>
  </si>
  <si>
    <t>Cost per Net Conditioned Building Area ($/m2)</t>
  </si>
  <si>
    <t>21-FEB-11:15</t>
  </si>
  <si>
    <t>29-APR-10:15</t>
  </si>
  <si>
    <t>29-JUN-10:15</t>
  </si>
  <si>
    <t>16-SEP-10:15</t>
  </si>
  <si>
    <t>29-OCT-10:15</t>
  </si>
  <si>
    <t>02-DEC-11:15</t>
  </si>
  <si>
    <t>27-JAN-11:15</t>
  </si>
  <si>
    <t>01-AUG-16:00</t>
  </si>
  <si>
    <t>13-NOV-11:15</t>
  </si>
  <si>
    <t>13-DEC-11:15</t>
  </si>
  <si>
    <t>24-JAN-11:15</t>
  </si>
  <si>
    <t>18-FEB-11:15</t>
  </si>
  <si>
    <t>17-AUG-10:15</t>
  </si>
  <si>
    <t>02-OCT-10:15</t>
  </si>
  <si>
    <t>28-MAY-10:15</t>
  </si>
  <si>
    <t>28-JUN-10:15</t>
  </si>
  <si>
    <t>29-JUL-10:15</t>
  </si>
  <si>
    <t>08-AUG-10:15</t>
  </si>
  <si>
    <t>18-DEC-11:15</t>
  </si>
  <si>
    <t>19-JAN-11:15</t>
  </si>
  <si>
    <t>17-FEB-11:15</t>
  </si>
  <si>
    <t>31-MAR-12:00</t>
  </si>
  <si>
    <t>01-SEP-11:15</t>
  </si>
  <si>
    <t>10-NOV-11:15</t>
  </si>
  <si>
    <t>05-DEC-11:15</t>
  </si>
  <si>
    <t>01-MAR-11:15</t>
  </si>
  <si>
    <t>16-JUN-10:15</t>
  </si>
  <si>
    <t>15-AUG-11:15</t>
  </si>
  <si>
    <t>08-NOV-11:15</t>
  </si>
  <si>
    <t>03-DEC-11:15</t>
  </si>
  <si>
    <t>09-JAN-11:15</t>
  </si>
  <si>
    <t>13-FEB-11:15</t>
  </si>
  <si>
    <t>10-MAR-11:15</t>
  </si>
  <si>
    <t>25-JUL-10:15</t>
  </si>
  <si>
    <t>03-OCT-10:15</t>
  </si>
  <si>
    <t>23-DEC-11:15</t>
  </si>
  <si>
    <t>14-FEB-11:15</t>
  </si>
  <si>
    <t>30-MAY-10:15</t>
  </si>
  <si>
    <t>14-JAN-11:15</t>
  </si>
  <si>
    <t>30-APR-10:15</t>
  </si>
  <si>
    <t>03-NOV-10:15</t>
  </si>
  <si>
    <t>31-DEC-11:15</t>
  </si>
  <si>
    <t>17-JAN-11:15</t>
  </si>
  <si>
    <t>28-FEB-11:15</t>
  </si>
  <si>
    <t>14-JUL-10:15</t>
  </si>
  <si>
    <t>12-DEC-11:15</t>
  </si>
  <si>
    <t>25-APR-10:15</t>
  </si>
  <si>
    <t>01-SEP-10:15</t>
  </si>
  <si>
    <t>30-DEC-11:15</t>
  </si>
  <si>
    <t>16-JAN-11:15</t>
  </si>
  <si>
    <t>19-MAR-10:15</t>
  </si>
  <si>
    <t>02-APR-10:15</t>
  </si>
  <si>
    <t>23-JAN-11:15</t>
  </si>
  <si>
    <t>02-FEB-11:15</t>
  </si>
  <si>
    <t>09-AUG-16:00</t>
  </si>
  <si>
    <t>01-SEP-16:00</t>
  </si>
  <si>
    <t>21-NOV-11:15</t>
  </si>
  <si>
    <t>31-MAY-10:15</t>
  </si>
  <si>
    <t>07-OCT-12:00</t>
  </si>
  <si>
    <t>09-NOV-11:15</t>
  </si>
  <si>
    <t>01-JAN-11:15</t>
  </si>
  <si>
    <t>09-MAR-11:15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</si>
  <si>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</si>
  <si>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Source Energy</t>
  </si>
  <si>
    <t>Total Source Energy (GJ)</t>
  </si>
  <si>
    <t>3B-CA</t>
  </si>
  <si>
    <t>03-JAN-12:15</t>
  </si>
  <si>
    <t>23-FEB-13:00</t>
  </si>
  <si>
    <t>31-AUG-10:15</t>
  </si>
  <si>
    <t>26-NOV-11:00</t>
  </si>
  <si>
    <t>17-MAR-16:15</t>
  </si>
  <si>
    <t>01-APR-16:00</t>
  </si>
  <si>
    <t>28-JUN-16:00</t>
  </si>
  <si>
    <t>19-JUL-16:00</t>
  </si>
  <si>
    <t>24-OCT-16:30</t>
  </si>
  <si>
    <t>12-NOV-13:00</t>
  </si>
  <si>
    <t>11-SEP-12:00</t>
  </si>
  <si>
    <t>12-OCT-16:15</t>
  </si>
  <si>
    <t>26-JAN-12:00</t>
  </si>
  <si>
    <t>19-OCT-10:00</t>
  </si>
  <si>
    <t>21-APR-16:00</t>
  </si>
  <si>
    <t>31-MAY-16:15</t>
  </si>
  <si>
    <t>24-JUL-16:15</t>
  </si>
  <si>
    <t>05-JAN-11:15</t>
  </si>
  <si>
    <t>02-JUL-12:00</t>
  </si>
  <si>
    <t>28-SEP-16:15</t>
  </si>
  <si>
    <t>04-APR-16:30</t>
  </si>
  <si>
    <t>15-MAY-12:00</t>
  </si>
  <si>
    <t>05-NOV-12:00</t>
  </si>
  <si>
    <t>31-MAY-16:00</t>
  </si>
  <si>
    <t>31-JUL-16:15</t>
  </si>
  <si>
    <t>30-MAR-10:15</t>
  </si>
  <si>
    <t>06-AUG-17:15</t>
  </si>
  <si>
    <t>02-SEP-16:15</t>
  </si>
  <si>
    <t>06-SEP-11:15</t>
  </si>
  <si>
    <t>26-MAR-16:00</t>
  </si>
  <si>
    <t>05-OCT-12:00</t>
  </si>
  <si>
    <t>30-JAN-11:15</t>
  </si>
  <si>
    <t>14-SEP-12:00</t>
  </si>
  <si>
    <t>08-OCT-12:00</t>
  </si>
  <si>
    <t>16-MAY-16:00</t>
  </si>
  <si>
    <t>30-JUN-12:00</t>
  </si>
  <si>
    <t>21-JUL-16:00</t>
  </si>
  <si>
    <t>01-DEC-11:15</t>
  </si>
  <si>
    <t>14-APR-10:15</t>
  </si>
  <si>
    <t>14-JUN-16:30</t>
  </si>
  <si>
    <t>20-JUN-17:00</t>
  </si>
  <si>
    <t>15-AUG-16:00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</si>
  <si>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</si>
  <si>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</si>
  <si>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</si>
  <si>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</si>
  <si>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</si>
  <si>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</si>
  <si>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</si>
  <si>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15-APR-16:15</t>
  </si>
  <si>
    <t>05-OCT-10:15</t>
  </si>
  <si>
    <t>30-MAY-16:30</t>
  </si>
  <si>
    <t>11-FEB-11:15</t>
  </si>
  <si>
    <t>24-APR-10:15</t>
  </si>
  <si>
    <t>Building Summary Quick Service Restaurant post-1980 construction</t>
  </si>
  <si>
    <t>17-APR-12:00</t>
  </si>
  <si>
    <t>11-JUL-10:15</t>
  </si>
  <si>
    <t>29-AUG-10:15</t>
  </si>
  <si>
    <t>16-DEC-11:15</t>
  </si>
  <si>
    <t>26-MAR-12:00</t>
  </si>
  <si>
    <t>29-APR-12:00</t>
  </si>
  <si>
    <t>18-MAY-11:15</t>
  </si>
  <si>
    <t>06-JUL-10:15</t>
  </si>
  <si>
    <t>02-DEC-12:00</t>
  </si>
  <si>
    <t>28-JAN-11:15</t>
  </si>
  <si>
    <t>28-FEB-17:15</t>
  </si>
  <si>
    <t>28-MAY-17:15</t>
  </si>
  <si>
    <t>08-SEP-12:00</t>
  </si>
  <si>
    <t>28-MAR-16:30</t>
  </si>
  <si>
    <t>31-MAY-17:30</t>
  </si>
  <si>
    <t>23-JUN-12:00</t>
  </si>
  <si>
    <t>17-AUG-11:15</t>
  </si>
  <si>
    <t>22-NOV-12:15</t>
  </si>
  <si>
    <t>12-FEB-13:00</t>
  </si>
  <si>
    <t>04-MAR-12:15</t>
  </si>
  <si>
    <t>11-APR-16:15</t>
  </si>
  <si>
    <t>28-JUN-12:00</t>
  </si>
  <si>
    <t>24-SEP-10:00</t>
  </si>
  <si>
    <t>20-NOV-12:15</t>
  </si>
  <si>
    <t>19-DEC-12:00</t>
  </si>
  <si>
    <t>27-JUN-16:15</t>
  </si>
  <si>
    <t>05-AUG-12:00</t>
  </si>
  <si>
    <t>06-OCT-12:00</t>
  </si>
  <si>
    <t>17-MAY-12:00</t>
  </si>
  <si>
    <t>31-OCT-12:00</t>
  </si>
  <si>
    <t>09-SEP-12:00</t>
  </si>
  <si>
    <t>20-JUN-16:45</t>
  </si>
  <si>
    <t>01-AUG-12:00</t>
  </si>
  <si>
    <t>03-SEP-12:00</t>
  </si>
  <si>
    <t>01-OCT-16:45</t>
  </si>
  <si>
    <t>22-DEC-11:15</t>
  </si>
  <si>
    <t>06-MAY-12:00</t>
  </si>
  <si>
    <t>18-JUN-12:00</t>
  </si>
  <si>
    <t>31-JUL-16:30</t>
  </si>
  <si>
    <t>08-JUN-12:00</t>
  </si>
  <si>
    <t>04-AUG-11:15</t>
  </si>
  <si>
    <t>02-NOV-11:00</t>
  </si>
  <si>
    <t>23-MAY-16:00</t>
  </si>
  <si>
    <t>28-JUN-11:00</t>
  </si>
  <si>
    <t>19-JUL-12:00</t>
  </si>
  <si>
    <t>30-AUG-12:00</t>
  </si>
  <si>
    <t>27-MAY-16:15</t>
  </si>
  <si>
    <t>29-JUN-11:15</t>
  </si>
  <si>
    <t>15-JUL-12:00</t>
  </si>
  <si>
    <t>25-AUG-16:00</t>
  </si>
  <si>
    <t>06-OCT-16:00</t>
  </si>
  <si>
    <t>08-JUL-12:00</t>
  </si>
  <si>
    <t>12-AUG-12:00</t>
  </si>
  <si>
    <t>07-SEP-12:00</t>
  </si>
  <si>
    <t>26-FEB-11:15</t>
  </si>
  <si>
    <t>29-JUL-17:00</t>
  </si>
  <si>
    <t>WINDOW-NONRES-FIXED</t>
  </si>
  <si>
    <t>Standard 90.1-1989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</si>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</sst>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color indexed="8"/>
      <name val="MS Sans Serif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2" fillId="0" borderId="0"/>
    <xf numFmtId="0" fontId="1" fillId="0" borderId="0" applyNumberFormat="0" applyFill="0" applyBorder="0" applyAlignment="0" applyProtection="0"/>
  </cellStyleXfs>
  <cellXfs count="110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4"/>
    <xf numFmtId="3" fontId="2" fillId="0" borderId="0" xfId="4" applyNumberFormat="1"/>
    <xf numFmtId="2" fontId="2" fillId="0" borderId="0" xfId="4" applyNumberFormat="1"/>
    <xf numFmtId="164" fontId="2" fillId="0" borderId="0" xfId="4" applyNumberFormat="1"/>
    <xf numFmtId="0" fontId="2" fillId="0" borderId="0" xfId="4" applyFon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4" applyFont="1" applyFill="1" applyBorder="1" applyAlignment="1">
      <alignment wrapText="1"/>
    </xf>
    <xf numFmtId="2" fontId="9" fillId="2" borderId="0" xfId="4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3" applyFont="1"/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3" applyFont="1" applyFill="1" applyBorder="1"/>
    <xf numFmtId="0" fontId="15" fillId="2" borderId="1" xfId="3" applyFont="1" applyFill="1" applyBorder="1" applyAlignment="1">
      <alignment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16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16" fillId="0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top" wrapText="1"/>
    </xf>
    <xf numFmtId="2" fontId="16" fillId="0" borderId="0" xfId="0" applyNumberFormat="1" applyFont="1" applyAlignment="1">
      <alignment horizontal="center" vertical="top" wrapText="1"/>
    </xf>
    <xf numFmtId="0" fontId="16" fillId="2" borderId="0" xfId="0" applyFont="1" applyFill="1" applyAlignment="1">
      <alignment vertical="top" wrapText="1"/>
    </xf>
    <xf numFmtId="0" fontId="16" fillId="2" borderId="0" xfId="0" applyFont="1" applyFill="1" applyAlignment="1">
      <alignment horizontal="center" vertical="top" wrapText="1"/>
    </xf>
    <xf numFmtId="3" fontId="16" fillId="0" borderId="0" xfId="0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/>
    </xf>
    <xf numFmtId="1" fontId="1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3" fontId="2" fillId="0" borderId="0" xfId="4" applyNumberFormat="1" applyFill="1"/>
    <xf numFmtId="2" fontId="9" fillId="2" borderId="0" xfId="4" applyNumberFormat="1" applyFont="1" applyFill="1" applyAlignment="1">
      <alignment horizontal="center" wrapText="1"/>
    </xf>
    <xf numFmtId="166" fontId="5" fillId="0" borderId="0" xfId="0" applyNumberFormat="1" applyFont="1" applyAlignment="1">
      <alignment vertical="top" wrapText="1"/>
    </xf>
    <xf numFmtId="4" fontId="20" fillId="3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0" fontId="19" fillId="0" borderId="0" xfId="0" applyFont="1" applyAlignment="1">
      <alignment vertical="top"/>
    </xf>
    <xf numFmtId="4" fontId="16" fillId="0" borderId="0" xfId="0" applyNumberFormat="1" applyFont="1" applyAlignment="1">
      <alignment horizontal="center" vertical="top" wrapText="1"/>
    </xf>
    <xf numFmtId="4" fontId="16" fillId="3" borderId="0" xfId="0" applyNumberFormat="1" applyFont="1" applyFill="1" applyAlignment="1">
      <alignment horizontal="left" vertical="top"/>
    </xf>
    <xf numFmtId="4" fontId="16" fillId="0" borderId="0" xfId="0" applyNumberFormat="1" applyFont="1" applyAlignment="1">
      <alignment horizontal="center" vertical="top"/>
    </xf>
    <xf numFmtId="4" fontId="16" fillId="3" borderId="0" xfId="0" applyNumberFormat="1" applyFont="1" applyFill="1" applyAlignment="1">
      <alignment horizontal="left" vertical="top" wrapText="1"/>
    </xf>
    <xf numFmtId="4" fontId="16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6" fillId="2" borderId="0" xfId="0" applyNumberFormat="1" applyFont="1" applyFill="1" applyAlignment="1">
      <alignment horizontal="left" vertical="top"/>
    </xf>
    <xf numFmtId="167" fontId="16" fillId="0" borderId="0" xfId="0" applyNumberFormat="1" applyFont="1" applyAlignment="1">
      <alignment horizontal="center" vertical="top" wrapText="1"/>
    </xf>
    <xf numFmtId="168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1" fontId="1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/>
    </xf>
    <xf numFmtId="2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vertical="top"/>
    </xf>
    <xf numFmtId="1" fontId="5" fillId="0" borderId="0" xfId="0" applyNumberFormat="1" applyFont="1" applyFill="1" applyAlignment="1">
      <alignment horizontal="center" vertical="top" wrapText="1"/>
    </xf>
    <xf numFmtId="11" fontId="5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top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2" xfId="0" applyBorder="1" applyAlignment="1">
      <alignment vertical="top" wrapText="1"/>
    </xf>
    <xf numFmtId="0" fontId="16" fillId="0" borderId="0" xfId="5" applyFont="1" applyAlignment="1">
      <alignment horizontal="center" vertical="top" wrapText="1"/>
    </xf>
    <xf numFmtId="2" fontId="16" fillId="0" borderId="0" xfId="5" applyNumberFormat="1" applyFont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11" fontId="1" fillId="0" borderId="0" xfId="0" applyNumberFormat="1" applyFont="1" applyBorder="1" applyAlignment="1">
      <alignment horizontal="right" vertical="top" wrapText="1"/>
    </xf>
    <xf numFmtId="164" fontId="23" fillId="0" borderId="0" xfId="11" applyNumberFormat="1" applyFont="1" applyBorder="1" applyAlignment="1">
      <alignment horizontal="center"/>
    </xf>
    <xf numFmtId="164" fontId="23" fillId="0" borderId="0" xfId="11" applyNumberFormat="1" applyFont="1" applyAlignment="1">
      <alignment horizontal="center"/>
    </xf>
    <xf numFmtId="4" fontId="4" fillId="3" borderId="0" xfId="0" applyNumberFormat="1" applyFont="1" applyFill="1" applyAlignment="1">
      <alignment horizontal="left" vertical="top" wrapText="1"/>
    </xf>
    <xf numFmtId="4" fontId="4" fillId="0" borderId="0" xfId="0" applyNumberFormat="1" applyFont="1" applyAlignment="1">
      <alignment vertical="top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1" fontId="5" fillId="0" borderId="0" xfId="0" applyNumberFormat="1" applyFont="1" applyAlignment="1">
      <alignment vertical="top" wrapText="1"/>
    </xf>
    <xf numFmtId="1" fontId="2" fillId="0" borderId="0" xfId="4" applyNumberFormat="1" applyFill="1"/>
    <xf numFmtId="1" fontId="2" fillId="0" borderId="0" xfId="4" applyNumberFormat="1"/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3">
    <cellStyle name="Normal" xfId="0" builtinId="0"/>
    <cellStyle name="Normal 2" xfId="1"/>
    <cellStyle name="Normal 2 2" xfId="6"/>
    <cellStyle name="Normal 2 3" xfId="7"/>
    <cellStyle name="Normal 2 4" xfId="8"/>
    <cellStyle name="Normal 3" xfId="5"/>
    <cellStyle name="Normal 3 2" xfId="9"/>
    <cellStyle name="Normal 4 2" xfId="10"/>
    <cellStyle name="Normal 4 3" xfId="12"/>
    <cellStyle name="Normal 5" xfId="1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56680.555555555555</c:v>
                </c:pt>
                <c:pt idx="1">
                  <c:v>36691.666666666664</c:v>
                </c:pt>
                <c:pt idx="2">
                  <c:v>40402.777777777781</c:v>
                </c:pt>
                <c:pt idx="3">
                  <c:v>19561.111111111109</c:v>
                </c:pt>
                <c:pt idx="4">
                  <c:v>5600</c:v>
                </c:pt>
                <c:pt idx="5">
                  <c:v>27977.777777777777</c:v>
                </c:pt>
                <c:pt idx="6">
                  <c:v>1216.6666666666667</c:v>
                </c:pt>
                <c:pt idx="7">
                  <c:v>14241.666666666666</c:v>
                </c:pt>
                <c:pt idx="8">
                  <c:v>11275</c:v>
                </c:pt>
                <c:pt idx="9">
                  <c:v>1966.6666666666667</c:v>
                </c:pt>
                <c:pt idx="10">
                  <c:v>10063.888888888889</c:v>
                </c:pt>
                <c:pt idx="11">
                  <c:v>6877.7777777777774</c:v>
                </c:pt>
                <c:pt idx="12">
                  <c:v>8661.1111111111113</c:v>
                </c:pt>
                <c:pt idx="13">
                  <c:v>3791.6666666666665</c:v>
                </c:pt>
                <c:pt idx="14">
                  <c:v>2841.6666666666665</c:v>
                </c:pt>
                <c:pt idx="15">
                  <c:v>1019.4444444444445</c:v>
                </c:pt>
              </c:numCache>
            </c:numRef>
          </c:val>
        </c:ser>
        <c:ser>
          <c:idx val="6"/>
          <c:order val="2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24083.333333333332</c:v>
                </c:pt>
                <c:pt idx="1">
                  <c:v>24083.333333333332</c:v>
                </c:pt>
                <c:pt idx="2">
                  <c:v>24083.333333333332</c:v>
                </c:pt>
                <c:pt idx="3">
                  <c:v>24083.333333333332</c:v>
                </c:pt>
                <c:pt idx="4">
                  <c:v>24083.333333333332</c:v>
                </c:pt>
                <c:pt idx="5">
                  <c:v>24083.333333333332</c:v>
                </c:pt>
                <c:pt idx="6">
                  <c:v>24083.333333333332</c:v>
                </c:pt>
                <c:pt idx="7">
                  <c:v>24083.333333333332</c:v>
                </c:pt>
                <c:pt idx="8">
                  <c:v>24083.333333333332</c:v>
                </c:pt>
                <c:pt idx="9">
                  <c:v>24083.333333333332</c:v>
                </c:pt>
                <c:pt idx="10">
                  <c:v>24083.333333333332</c:v>
                </c:pt>
                <c:pt idx="11">
                  <c:v>24083.333333333332</c:v>
                </c:pt>
                <c:pt idx="12">
                  <c:v>24083.333333333332</c:v>
                </c:pt>
                <c:pt idx="13">
                  <c:v>24083.333333333332</c:v>
                </c:pt>
                <c:pt idx="14">
                  <c:v>24083.333333333332</c:v>
                </c:pt>
                <c:pt idx="15">
                  <c:v>24083.333333333332</c:v>
                </c:pt>
              </c:numCache>
            </c:numRef>
          </c:val>
        </c:ser>
        <c:ser>
          <c:idx val="7"/>
          <c:order val="3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4983.333333333333</c:v>
                </c:pt>
                <c:pt idx="1">
                  <c:v>4975</c:v>
                </c:pt>
                <c:pt idx="2">
                  <c:v>4975</c:v>
                </c:pt>
                <c:pt idx="3">
                  <c:v>4983.333333333333</c:v>
                </c:pt>
                <c:pt idx="4">
                  <c:v>4980.5555555555557</c:v>
                </c:pt>
                <c:pt idx="5">
                  <c:v>4977.7777777777774</c:v>
                </c:pt>
                <c:pt idx="6">
                  <c:v>4972.2222222222226</c:v>
                </c:pt>
                <c:pt idx="7">
                  <c:v>4977.7777777777774</c:v>
                </c:pt>
                <c:pt idx="8">
                  <c:v>4975</c:v>
                </c:pt>
                <c:pt idx="9">
                  <c:v>4969.4444444444443</c:v>
                </c:pt>
                <c:pt idx="10">
                  <c:v>4969.4444444444443</c:v>
                </c:pt>
                <c:pt idx="11">
                  <c:v>4969.4444444444443</c:v>
                </c:pt>
                <c:pt idx="12">
                  <c:v>4975</c:v>
                </c:pt>
                <c:pt idx="13">
                  <c:v>4966.666666666667</c:v>
                </c:pt>
                <c:pt idx="14">
                  <c:v>4966.666666666667</c:v>
                </c:pt>
                <c:pt idx="15">
                  <c:v>4936.1111111111113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113711.11111111111</c:v>
                </c:pt>
                <c:pt idx="1">
                  <c:v>113711.11111111111</c:v>
                </c:pt>
                <c:pt idx="2">
                  <c:v>113711.11111111111</c:v>
                </c:pt>
                <c:pt idx="3">
                  <c:v>113711.11111111111</c:v>
                </c:pt>
                <c:pt idx="4">
                  <c:v>113711.11111111111</c:v>
                </c:pt>
                <c:pt idx="5">
                  <c:v>113711.11111111111</c:v>
                </c:pt>
                <c:pt idx="6">
                  <c:v>113711.11111111111</c:v>
                </c:pt>
                <c:pt idx="7">
                  <c:v>113711.11111111111</c:v>
                </c:pt>
                <c:pt idx="8">
                  <c:v>113711.11111111111</c:v>
                </c:pt>
                <c:pt idx="9">
                  <c:v>113711.11111111111</c:v>
                </c:pt>
                <c:pt idx="10">
                  <c:v>113711.11111111111</c:v>
                </c:pt>
                <c:pt idx="11">
                  <c:v>113711.11111111111</c:v>
                </c:pt>
                <c:pt idx="12">
                  <c:v>113711.11111111111</c:v>
                </c:pt>
                <c:pt idx="13">
                  <c:v>113711.11111111111</c:v>
                </c:pt>
                <c:pt idx="14">
                  <c:v>113711.11111111111</c:v>
                </c:pt>
                <c:pt idx="15">
                  <c:v>113711.11111111111</c:v>
                </c:pt>
              </c:numCache>
            </c:numRef>
          </c:val>
        </c:ser>
        <c:ser>
          <c:idx val="0"/>
          <c:order val="5"/>
          <c:tx>
            <c:strRef>
              <c:f>LocationSummary!$B$65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6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19566.666666666668</c:v>
                </c:pt>
                <c:pt idx="1">
                  <c:v>17505.555555555555</c:v>
                </c:pt>
                <c:pt idx="2">
                  <c:v>18180.555555555555</c:v>
                </c:pt>
                <c:pt idx="3">
                  <c:v>17583.333333333332</c:v>
                </c:pt>
                <c:pt idx="4">
                  <c:v>17594.444444444445</c:v>
                </c:pt>
                <c:pt idx="5">
                  <c:v>17986.111111111109</c:v>
                </c:pt>
                <c:pt idx="6">
                  <c:v>16102.777777777777</c:v>
                </c:pt>
                <c:pt idx="7">
                  <c:v>16944.444444444445</c:v>
                </c:pt>
                <c:pt idx="8">
                  <c:v>18127.777777777781</c:v>
                </c:pt>
                <c:pt idx="9">
                  <c:v>16472.222222222223</c:v>
                </c:pt>
                <c:pt idx="10">
                  <c:v>17494.444444444445</c:v>
                </c:pt>
                <c:pt idx="11">
                  <c:v>17852.777777777777</c:v>
                </c:pt>
                <c:pt idx="12">
                  <c:v>18111.111111111109</c:v>
                </c:pt>
                <c:pt idx="13">
                  <c:v>18697.222222222223</c:v>
                </c:pt>
                <c:pt idx="14">
                  <c:v>18116.666666666668</c:v>
                </c:pt>
                <c:pt idx="15">
                  <c:v>23944.444444444445</c:v>
                </c:pt>
              </c:numCache>
            </c:numRef>
          </c:val>
        </c:ser>
        <c:ser>
          <c:idx val="5"/>
          <c:order val="7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19094.444444444445</c:v>
                </c:pt>
                <c:pt idx="1">
                  <c:v>18213.888888888887</c:v>
                </c:pt>
                <c:pt idx="2">
                  <c:v>18108.333333333332</c:v>
                </c:pt>
                <c:pt idx="3">
                  <c:v>17333.333333333332</c:v>
                </c:pt>
                <c:pt idx="4">
                  <c:v>17352.777777777777</c:v>
                </c:pt>
                <c:pt idx="5">
                  <c:v>17486.111111111109</c:v>
                </c:pt>
                <c:pt idx="6">
                  <c:v>16547.222222222223</c:v>
                </c:pt>
                <c:pt idx="7">
                  <c:v>16775</c:v>
                </c:pt>
                <c:pt idx="8">
                  <c:v>16672.222222222223</c:v>
                </c:pt>
                <c:pt idx="9">
                  <c:v>16211.111111111111</c:v>
                </c:pt>
                <c:pt idx="10">
                  <c:v>16394.444444444445</c:v>
                </c:pt>
                <c:pt idx="11">
                  <c:v>16236.111111111111</c:v>
                </c:pt>
                <c:pt idx="12">
                  <c:v>16241.666666666666</c:v>
                </c:pt>
                <c:pt idx="13">
                  <c:v>15872.222222222223</c:v>
                </c:pt>
                <c:pt idx="14">
                  <c:v>15644.444444444445</c:v>
                </c:pt>
                <c:pt idx="15">
                  <c:v>15305.555555555555</c:v>
                </c:pt>
              </c:numCache>
            </c:numRef>
          </c:val>
        </c:ser>
        <c:overlap val="100"/>
        <c:axId val="100221312"/>
        <c:axId val="100222848"/>
      </c:barChart>
      <c:catAx>
        <c:axId val="1002213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22848"/>
        <c:crosses val="autoZero"/>
        <c:auto val="1"/>
        <c:lblAlgn val="ctr"/>
        <c:lblOffset val="50"/>
        <c:tickLblSkip val="1"/>
        <c:tickMarkSkip val="1"/>
      </c:catAx>
      <c:valAx>
        <c:axId val="1002228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213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5.4377379010331968E-4"/>
          <c:w val="0.23862375138734704"/>
          <c:h val="0.215334420880915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Schedules!$E$43:$AB$43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Schedules!$E$44:$AB$44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1411072"/>
        <c:axId val="101417344"/>
      </c:barChart>
      <c:catAx>
        <c:axId val="101411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17344"/>
        <c:crosses val="autoZero"/>
        <c:auto val="1"/>
        <c:lblAlgn val="ctr"/>
        <c:lblOffset val="100"/>
        <c:tickLblSkip val="1"/>
        <c:tickMarkSkip val="1"/>
      </c:catAx>
      <c:valAx>
        <c:axId val="10141734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11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14681022252906603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Schedules!$E$46:$AB$46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Schedules!$E$48:$AB$48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1492992"/>
        <c:axId val="101499264"/>
      </c:barChart>
      <c:catAx>
        <c:axId val="101492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99264"/>
        <c:crosses val="autoZero"/>
        <c:auto val="1"/>
        <c:lblAlgn val="ctr"/>
        <c:lblOffset val="100"/>
        <c:tickLblSkip val="1"/>
        <c:tickMarkSkip val="1"/>
      </c:catAx>
      <c:valAx>
        <c:axId val="10149926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929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56"/>
          <c:w val="0.1855745001908057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Schedules!$E$52:$AB$52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val>
            <c:numRef>
              <c:f>Schedules!$E$53:$AB$53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1685888"/>
        <c:axId val="101696256"/>
      </c:barChart>
      <c:catAx>
        <c:axId val="101685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96256"/>
        <c:crosses val="autoZero"/>
        <c:auto val="1"/>
        <c:lblAlgn val="ctr"/>
        <c:lblOffset val="100"/>
        <c:tickLblSkip val="1"/>
        <c:tickMarkSkip val="1"/>
      </c:catAx>
      <c:valAx>
        <c:axId val="10169625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858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3.2626427406199357E-3"/>
          <c:w val="0.14681022252906603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983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Schedules!$E$54:$AB$54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Schedules!$E$57:$AB$57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1722752"/>
        <c:axId val="101745408"/>
      </c:barChart>
      <c:catAx>
        <c:axId val="101722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5408"/>
        <c:crosses val="autoZero"/>
        <c:auto val="1"/>
        <c:lblAlgn val="ctr"/>
        <c:lblOffset val="100"/>
        <c:tickLblSkip val="1"/>
        <c:tickMarkSkip val="1"/>
      </c:catAx>
      <c:valAx>
        <c:axId val="10174540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27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879"/>
          <c:y val="2.77324632952692E-2"/>
          <c:w val="0.26193118756936606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6880</c:v>
                </c:pt>
                <c:pt idx="1">
                  <c:v>111820</c:v>
                </c:pt>
                <c:pt idx="2">
                  <c:v>75240</c:v>
                </c:pt>
                <c:pt idx="3">
                  <c:v>221470</c:v>
                </c:pt>
                <c:pt idx="4">
                  <c:v>53820</c:v>
                </c:pt>
                <c:pt idx="5">
                  <c:v>135580</c:v>
                </c:pt>
                <c:pt idx="6">
                  <c:v>165390</c:v>
                </c:pt>
                <c:pt idx="7">
                  <c:v>399460</c:v>
                </c:pt>
                <c:pt idx="8">
                  <c:v>268950</c:v>
                </c:pt>
                <c:pt idx="9">
                  <c:v>327950</c:v>
                </c:pt>
                <c:pt idx="10">
                  <c:v>570520</c:v>
                </c:pt>
                <c:pt idx="11">
                  <c:v>403830</c:v>
                </c:pt>
                <c:pt idx="12">
                  <c:v>753390</c:v>
                </c:pt>
                <c:pt idx="13">
                  <c:v>598120</c:v>
                </c:pt>
                <c:pt idx="14">
                  <c:v>937580</c:v>
                </c:pt>
                <c:pt idx="15">
                  <c:v>1504530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563910</c:v>
                </c:pt>
                <c:pt idx="1">
                  <c:v>563910</c:v>
                </c:pt>
                <c:pt idx="2">
                  <c:v>563910</c:v>
                </c:pt>
                <c:pt idx="3">
                  <c:v>563910</c:v>
                </c:pt>
                <c:pt idx="4">
                  <c:v>563910</c:v>
                </c:pt>
                <c:pt idx="5">
                  <c:v>563910</c:v>
                </c:pt>
                <c:pt idx="6">
                  <c:v>563910</c:v>
                </c:pt>
                <c:pt idx="7">
                  <c:v>563910</c:v>
                </c:pt>
                <c:pt idx="8">
                  <c:v>563910</c:v>
                </c:pt>
                <c:pt idx="9">
                  <c:v>563910</c:v>
                </c:pt>
                <c:pt idx="10">
                  <c:v>563910</c:v>
                </c:pt>
                <c:pt idx="11">
                  <c:v>563910</c:v>
                </c:pt>
                <c:pt idx="12">
                  <c:v>563910</c:v>
                </c:pt>
                <c:pt idx="13">
                  <c:v>563910</c:v>
                </c:pt>
                <c:pt idx="14">
                  <c:v>563910</c:v>
                </c:pt>
                <c:pt idx="15">
                  <c:v>563910</c:v>
                </c:pt>
              </c:numCache>
            </c:numRef>
          </c:val>
        </c:ser>
        <c:ser>
          <c:idx val="6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43690</c:v>
                </c:pt>
                <c:pt idx="1">
                  <c:v>53280</c:v>
                </c:pt>
                <c:pt idx="2">
                  <c:v>47760</c:v>
                </c:pt>
                <c:pt idx="3">
                  <c:v>62510</c:v>
                </c:pt>
                <c:pt idx="4">
                  <c:v>60720</c:v>
                </c:pt>
                <c:pt idx="5">
                  <c:v>54400</c:v>
                </c:pt>
                <c:pt idx="6">
                  <c:v>68630</c:v>
                </c:pt>
                <c:pt idx="7">
                  <c:v>69770</c:v>
                </c:pt>
                <c:pt idx="8">
                  <c:v>68400</c:v>
                </c:pt>
                <c:pt idx="9">
                  <c:v>73550</c:v>
                </c:pt>
                <c:pt idx="10">
                  <c:v>76150</c:v>
                </c:pt>
                <c:pt idx="11">
                  <c:v>75810</c:v>
                </c:pt>
                <c:pt idx="12">
                  <c:v>81650</c:v>
                </c:pt>
                <c:pt idx="13">
                  <c:v>82650</c:v>
                </c:pt>
                <c:pt idx="14">
                  <c:v>90740</c:v>
                </c:pt>
                <c:pt idx="15">
                  <c:v>101730</c:v>
                </c:pt>
              </c:numCache>
            </c:numRef>
          </c:val>
        </c:ser>
        <c:overlap val="100"/>
        <c:axId val="100245504"/>
        <c:axId val="100247040"/>
      </c:barChart>
      <c:catAx>
        <c:axId val="1002455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47040"/>
        <c:crosses val="autoZero"/>
        <c:auto val="1"/>
        <c:lblAlgn val="ctr"/>
        <c:lblOffset val="50"/>
        <c:tickLblSkip val="1"/>
        <c:tickMarkSkip val="1"/>
      </c:catAx>
      <c:valAx>
        <c:axId val="100247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6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4550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34665186829525"/>
          <c:y val="5.0570962479608475E-2"/>
          <c:w val="0.24306326304106757"/>
          <c:h val="0.202283849918435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0.11419249592169672"/>
          <c:w val="0.85053644099149051"/>
          <c:h val="0.6926857715379379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878.23878798312819</c:v>
                </c:pt>
                <c:pt idx="1">
                  <c:v>568.52027201515023</c:v>
                </c:pt>
                <c:pt idx="2">
                  <c:v>626.02220883188431</c:v>
                </c:pt>
                <c:pt idx="3">
                  <c:v>303.09029870018077</c:v>
                </c:pt>
                <c:pt idx="4">
                  <c:v>86.769389687526896</c:v>
                </c:pt>
                <c:pt idx="5">
                  <c:v>433.50262546268397</c:v>
                </c:pt>
                <c:pt idx="6">
                  <c:v>18.851682878540071</c:v>
                </c:pt>
                <c:pt idx="7">
                  <c:v>220.66798657140399</c:v>
                </c:pt>
                <c:pt idx="8">
                  <c:v>174.70086941551176</c:v>
                </c:pt>
                <c:pt idx="9">
                  <c:v>30.472583283119565</c:v>
                </c:pt>
                <c:pt idx="10">
                  <c:v>155.9352672807093</c:v>
                </c:pt>
                <c:pt idx="11">
                  <c:v>106.56796074718085</c:v>
                </c:pt>
                <c:pt idx="12">
                  <c:v>134.19987948695876</c:v>
                </c:pt>
                <c:pt idx="13">
                  <c:v>58.750107600929674</c:v>
                </c:pt>
                <c:pt idx="14">
                  <c:v>44.030300421795644</c:v>
                </c:pt>
                <c:pt idx="15">
                  <c:v>15.795816475854352</c:v>
                </c:pt>
              </c:numCache>
            </c:numRef>
          </c:val>
        </c:ser>
        <c:ser>
          <c:idx val="3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373.16002410260825</c:v>
                </c:pt>
                <c:pt idx="1">
                  <c:v>373.16002410260825</c:v>
                </c:pt>
                <c:pt idx="2">
                  <c:v>373.16002410260825</c:v>
                </c:pt>
                <c:pt idx="3">
                  <c:v>373.16002410260825</c:v>
                </c:pt>
                <c:pt idx="4">
                  <c:v>373.16002410260825</c:v>
                </c:pt>
                <c:pt idx="5">
                  <c:v>373.16002410260825</c:v>
                </c:pt>
                <c:pt idx="6">
                  <c:v>373.16002410260825</c:v>
                </c:pt>
                <c:pt idx="7">
                  <c:v>373.16002410260825</c:v>
                </c:pt>
                <c:pt idx="8">
                  <c:v>373.16002410260825</c:v>
                </c:pt>
                <c:pt idx="9">
                  <c:v>373.16002410260825</c:v>
                </c:pt>
                <c:pt idx="10">
                  <c:v>373.16002410260825</c:v>
                </c:pt>
                <c:pt idx="11">
                  <c:v>373.16002410260825</c:v>
                </c:pt>
                <c:pt idx="12">
                  <c:v>373.16002410260825</c:v>
                </c:pt>
                <c:pt idx="13">
                  <c:v>373.16002410260825</c:v>
                </c:pt>
                <c:pt idx="14">
                  <c:v>373.16002410260825</c:v>
                </c:pt>
                <c:pt idx="15">
                  <c:v>373.16002410260825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77.214427132650428</c:v>
                </c:pt>
                <c:pt idx="1">
                  <c:v>77.08530601704399</c:v>
                </c:pt>
                <c:pt idx="2">
                  <c:v>77.08530601704399</c:v>
                </c:pt>
                <c:pt idx="3">
                  <c:v>77.214427132650428</c:v>
                </c:pt>
                <c:pt idx="4">
                  <c:v>77.171386760781616</c:v>
                </c:pt>
                <c:pt idx="5">
                  <c:v>77.128346388912803</c:v>
                </c:pt>
                <c:pt idx="6">
                  <c:v>77.042265645175178</c:v>
                </c:pt>
                <c:pt idx="7">
                  <c:v>77.128346388912803</c:v>
                </c:pt>
                <c:pt idx="8">
                  <c:v>77.08530601704399</c:v>
                </c:pt>
                <c:pt idx="9">
                  <c:v>76.999225273306365</c:v>
                </c:pt>
                <c:pt idx="10">
                  <c:v>76.999225273306365</c:v>
                </c:pt>
                <c:pt idx="11">
                  <c:v>76.999225273306365</c:v>
                </c:pt>
                <c:pt idx="12">
                  <c:v>77.08530601704399</c:v>
                </c:pt>
                <c:pt idx="13">
                  <c:v>76.956184901437553</c:v>
                </c:pt>
                <c:pt idx="14">
                  <c:v>76.956184901437553</c:v>
                </c:pt>
                <c:pt idx="15">
                  <c:v>76.4827408108806</c:v>
                </c:pt>
              </c:numCache>
            </c:numRef>
          </c:val>
        </c:ser>
        <c:ser>
          <c:idx val="7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1761.9006628217267</c:v>
                </c:pt>
                <c:pt idx="1">
                  <c:v>1761.9006628217267</c:v>
                </c:pt>
                <c:pt idx="2">
                  <c:v>1761.9006628217267</c:v>
                </c:pt>
                <c:pt idx="3">
                  <c:v>1761.9006628217267</c:v>
                </c:pt>
                <c:pt idx="4">
                  <c:v>1761.9006628217267</c:v>
                </c:pt>
                <c:pt idx="5">
                  <c:v>1761.9006628217267</c:v>
                </c:pt>
                <c:pt idx="6">
                  <c:v>1761.9006628217267</c:v>
                </c:pt>
                <c:pt idx="7">
                  <c:v>1761.9006628217267</c:v>
                </c:pt>
                <c:pt idx="8">
                  <c:v>1761.9006628217267</c:v>
                </c:pt>
                <c:pt idx="9">
                  <c:v>1761.9006628217267</c:v>
                </c:pt>
                <c:pt idx="10">
                  <c:v>1761.9006628217267</c:v>
                </c:pt>
                <c:pt idx="11">
                  <c:v>1761.9006628217267</c:v>
                </c:pt>
                <c:pt idx="12">
                  <c:v>1761.9006628217267</c:v>
                </c:pt>
                <c:pt idx="13">
                  <c:v>1761.9006628217267</c:v>
                </c:pt>
                <c:pt idx="14">
                  <c:v>1761.9006628217267</c:v>
                </c:pt>
                <c:pt idx="15">
                  <c:v>1761.9006628217267</c:v>
                </c:pt>
              </c:numCache>
            </c:numRef>
          </c:val>
        </c:ser>
        <c:ser>
          <c:idx val="6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303.17637944391839</c:v>
                </c:pt>
                <c:pt idx="1">
                  <c:v>271.24042351725916</c:v>
                </c:pt>
                <c:pt idx="2">
                  <c:v>281.69923388138074</c:v>
                </c:pt>
                <c:pt idx="3">
                  <c:v>272.44555392958597</c:v>
                </c:pt>
                <c:pt idx="4">
                  <c:v>272.61771541706122</c:v>
                </c:pt>
                <c:pt idx="5">
                  <c:v>278.68640785056385</c:v>
                </c:pt>
                <c:pt idx="6">
                  <c:v>249.50503572350866</c:v>
                </c:pt>
                <c:pt idx="7">
                  <c:v>262.54626839975896</c:v>
                </c:pt>
                <c:pt idx="8">
                  <c:v>280.8814668158733</c:v>
                </c:pt>
                <c:pt idx="9">
                  <c:v>255.22940518206076</c:v>
                </c:pt>
                <c:pt idx="10">
                  <c:v>271.06826202978391</c:v>
                </c:pt>
                <c:pt idx="11">
                  <c:v>276.62047000086079</c:v>
                </c:pt>
                <c:pt idx="12">
                  <c:v>280.62322458466042</c:v>
                </c:pt>
                <c:pt idx="13">
                  <c:v>289.70474304897994</c:v>
                </c:pt>
                <c:pt idx="14">
                  <c:v>280.70930532839805</c:v>
                </c:pt>
                <c:pt idx="15">
                  <c:v>371.00800550916762</c:v>
                </c:pt>
              </c:numCache>
            </c:numRef>
          </c:val>
        </c:ser>
        <c:ser>
          <c:idx val="9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295.85951622622019</c:v>
                </c:pt>
                <c:pt idx="1">
                  <c:v>282.21571834380649</c:v>
                </c:pt>
                <c:pt idx="2">
                  <c:v>280.58018421279161</c:v>
                </c:pt>
                <c:pt idx="3">
                  <c:v>268.57192046139278</c:v>
                </c:pt>
                <c:pt idx="4">
                  <c:v>268.87320306447447</c:v>
                </c:pt>
                <c:pt idx="5">
                  <c:v>270.93914091417747</c:v>
                </c:pt>
                <c:pt idx="6">
                  <c:v>256.3914952225187</c:v>
                </c:pt>
                <c:pt idx="7">
                  <c:v>259.92080571576139</c:v>
                </c:pt>
                <c:pt idx="8">
                  <c:v>258.32831195661532</c:v>
                </c:pt>
                <c:pt idx="9">
                  <c:v>251.18361022639235</c:v>
                </c:pt>
                <c:pt idx="10">
                  <c:v>254.02427476973401</c:v>
                </c:pt>
                <c:pt idx="11">
                  <c:v>251.57097357321166</c:v>
                </c:pt>
                <c:pt idx="12">
                  <c:v>251.65705431694929</c:v>
                </c:pt>
                <c:pt idx="13">
                  <c:v>245.93268485839718</c:v>
                </c:pt>
                <c:pt idx="14">
                  <c:v>242.40337436515452</c:v>
                </c:pt>
                <c:pt idx="15">
                  <c:v>237.15244899715933</c:v>
                </c:pt>
              </c:numCache>
            </c:numRef>
          </c:val>
        </c:ser>
        <c:ser>
          <c:idx val="0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29.611775845743306</c:v>
                </c:pt>
                <c:pt idx="1">
                  <c:v>481.27743823706635</c:v>
                </c:pt>
                <c:pt idx="2">
                  <c:v>323.83575794094861</c:v>
                </c:pt>
                <c:pt idx="3">
                  <c:v>953.21511577860031</c:v>
                </c:pt>
                <c:pt idx="4">
                  <c:v>231.64328139795128</c:v>
                </c:pt>
                <c:pt idx="5">
                  <c:v>583.54136179736588</c:v>
                </c:pt>
                <c:pt idx="6">
                  <c:v>711.84471033829732</c:v>
                </c:pt>
                <c:pt idx="7">
                  <c:v>1719.2906946716018</c:v>
                </c:pt>
                <c:pt idx="8">
                  <c:v>1157.5708014117242</c:v>
                </c:pt>
                <c:pt idx="9">
                  <c:v>1411.5089954377206</c:v>
                </c:pt>
                <c:pt idx="10">
                  <c:v>2455.5392958595162</c:v>
                </c:pt>
                <c:pt idx="11">
                  <c:v>1738.0993371782731</c:v>
                </c:pt>
                <c:pt idx="12">
                  <c:v>3242.6185762244986</c:v>
                </c:pt>
                <c:pt idx="13">
                  <c:v>2574.3307222174399</c:v>
                </c:pt>
                <c:pt idx="14">
                  <c:v>4035.3791856761641</c:v>
                </c:pt>
                <c:pt idx="15">
                  <c:v>6475.553068778514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2427.0896100542309</c:v>
                </c:pt>
                <c:pt idx="1">
                  <c:v>2427.0896100542309</c:v>
                </c:pt>
                <c:pt idx="2">
                  <c:v>2427.0896100542309</c:v>
                </c:pt>
                <c:pt idx="3">
                  <c:v>2427.0896100542309</c:v>
                </c:pt>
                <c:pt idx="4">
                  <c:v>2427.0896100542309</c:v>
                </c:pt>
                <c:pt idx="5">
                  <c:v>2427.0896100542309</c:v>
                </c:pt>
                <c:pt idx="6">
                  <c:v>2427.0896100542309</c:v>
                </c:pt>
                <c:pt idx="7">
                  <c:v>2427.0896100542309</c:v>
                </c:pt>
                <c:pt idx="8">
                  <c:v>2427.0896100542309</c:v>
                </c:pt>
                <c:pt idx="9">
                  <c:v>2427.0896100542309</c:v>
                </c:pt>
                <c:pt idx="10">
                  <c:v>2427.0896100542309</c:v>
                </c:pt>
                <c:pt idx="11">
                  <c:v>2427.0896100542309</c:v>
                </c:pt>
                <c:pt idx="12">
                  <c:v>2427.0896100542309</c:v>
                </c:pt>
                <c:pt idx="13">
                  <c:v>2427.0896100542309</c:v>
                </c:pt>
                <c:pt idx="14">
                  <c:v>2427.0896100542309</c:v>
                </c:pt>
                <c:pt idx="15">
                  <c:v>2427.0896100542309</c:v>
                </c:pt>
              </c:numCache>
            </c:numRef>
          </c:val>
        </c:ser>
        <c:ser>
          <c:idx val="4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188.04338469484375</c:v>
                </c:pt>
                <c:pt idx="1">
                  <c:v>229.31910131703538</c:v>
                </c:pt>
                <c:pt idx="2">
                  <c:v>205.56081604545062</c:v>
                </c:pt>
                <c:pt idx="3">
                  <c:v>269.04536455194972</c:v>
                </c:pt>
                <c:pt idx="4">
                  <c:v>261.34113798743221</c:v>
                </c:pt>
                <c:pt idx="5">
                  <c:v>234.13962296634242</c:v>
                </c:pt>
                <c:pt idx="6">
                  <c:v>295.38607213566326</c:v>
                </c:pt>
                <c:pt idx="7">
                  <c:v>300.29267452870795</c:v>
                </c:pt>
                <c:pt idx="8">
                  <c:v>294.39614358268057</c:v>
                </c:pt>
                <c:pt idx="9">
                  <c:v>316.56193509511922</c:v>
                </c:pt>
                <c:pt idx="10">
                  <c:v>327.75243178101056</c:v>
                </c:pt>
                <c:pt idx="11">
                  <c:v>326.28905913747093</c:v>
                </c:pt>
                <c:pt idx="12">
                  <c:v>351.42463630885771</c:v>
                </c:pt>
                <c:pt idx="13">
                  <c:v>355.72867349573897</c:v>
                </c:pt>
                <c:pt idx="14">
                  <c:v>390.54833433760865</c:v>
                </c:pt>
                <c:pt idx="15">
                  <c:v>437.8497030214341</c:v>
                </c:pt>
              </c:numCache>
            </c:numRef>
          </c:val>
        </c:ser>
        <c:overlap val="100"/>
        <c:axId val="100376960"/>
        <c:axId val="100378496"/>
      </c:barChart>
      <c:catAx>
        <c:axId val="1003769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8496"/>
        <c:crosses val="autoZero"/>
        <c:auto val="1"/>
        <c:lblAlgn val="ctr"/>
        <c:lblOffset val="0"/>
        <c:tickLblSkip val="1"/>
        <c:tickMarkSkip val="1"/>
      </c:catAx>
      <c:valAx>
        <c:axId val="100378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7.8303425774877644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69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8.156606851549824E-3"/>
          <c:w val="0.28264890862005182"/>
          <c:h val="0.313213703099513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465408805031446"/>
          <c:y val="7.177814029363784E-2"/>
          <c:w val="0.80947095819460002"/>
          <c:h val="0.730831973898863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414.19</c:v>
                </c:pt>
                <c:pt idx="1">
                  <c:v>414.19</c:v>
                </c:pt>
                <c:pt idx="2">
                  <c:v>414.19</c:v>
                </c:pt>
                <c:pt idx="3">
                  <c:v>414.19</c:v>
                </c:pt>
                <c:pt idx="4">
                  <c:v>414.19</c:v>
                </c:pt>
                <c:pt idx="5">
                  <c:v>414.19</c:v>
                </c:pt>
                <c:pt idx="6">
                  <c:v>414.19</c:v>
                </c:pt>
                <c:pt idx="7">
                  <c:v>414.19</c:v>
                </c:pt>
                <c:pt idx="8">
                  <c:v>414.19</c:v>
                </c:pt>
                <c:pt idx="9">
                  <c:v>414.19</c:v>
                </c:pt>
                <c:pt idx="10">
                  <c:v>414.19</c:v>
                </c:pt>
                <c:pt idx="11">
                  <c:v>414.19</c:v>
                </c:pt>
                <c:pt idx="12">
                  <c:v>414.19</c:v>
                </c:pt>
                <c:pt idx="13">
                  <c:v>414.19</c:v>
                </c:pt>
                <c:pt idx="14">
                  <c:v>414.19</c:v>
                </c:pt>
                <c:pt idx="15">
                  <c:v>414.19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126.14730100000001</c:v>
                </c:pt>
                <c:pt idx="1">
                  <c:v>350.13202140000004</c:v>
                </c:pt>
                <c:pt idx="2">
                  <c:v>6519</c:v>
                </c:pt>
                <c:pt idx="3">
                  <c:v>1231.5899999999999</c:v>
                </c:pt>
                <c:pt idx="4">
                  <c:v>3218.78</c:v>
                </c:pt>
                <c:pt idx="5">
                  <c:v>5657.51</c:v>
                </c:pt>
                <c:pt idx="6">
                  <c:v>3101.29</c:v>
                </c:pt>
                <c:pt idx="7">
                  <c:v>43.303776499999998</c:v>
                </c:pt>
                <c:pt idx="8">
                  <c:v>857.51436960000001</c:v>
                </c:pt>
                <c:pt idx="9">
                  <c:v>1812.6100000000001</c:v>
                </c:pt>
                <c:pt idx="10">
                  <c:v>289.68110139999999</c:v>
                </c:pt>
                <c:pt idx="11">
                  <c:v>834.30060300000002</c:v>
                </c:pt>
                <c:pt idx="12">
                  <c:v>288.233653</c:v>
                </c:pt>
                <c:pt idx="13">
                  <c:v>11473.1</c:v>
                </c:pt>
                <c:pt idx="14">
                  <c:v>278.27719059999998</c:v>
                </c:pt>
                <c:pt idx="15">
                  <c:v>186.9712911</c:v>
                </c:pt>
              </c:numCache>
            </c:numRef>
          </c:val>
        </c:ser>
        <c:overlap val="100"/>
        <c:axId val="100682752"/>
        <c:axId val="100688640"/>
      </c:barChart>
      <c:catAx>
        <c:axId val="1006827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8640"/>
        <c:crosses val="autoZero"/>
        <c:auto val="1"/>
        <c:lblAlgn val="ctr"/>
        <c:lblOffset val="50"/>
        <c:tickLblSkip val="1"/>
        <c:tickMarkSkip val="1"/>
      </c:catAx>
      <c:valAx>
        <c:axId val="100688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9237883832778403E-2"/>
              <c:y val="0.1984774333877111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827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8054014058453624"/>
          <c:y val="1.7655949613149908E-3"/>
          <c:w val="0.2957713360191796"/>
          <c:h val="0.1307807649655528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37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76385.839699999997</c:v>
                </c:pt>
                <c:pt idx="1">
                  <c:v>84923.517300000007</c:v>
                </c:pt>
                <c:pt idx="2">
                  <c:v>78637.316699999996</c:v>
                </c:pt>
                <c:pt idx="3">
                  <c:v>76051.924700000003</c:v>
                </c:pt>
                <c:pt idx="4">
                  <c:v>33658.706899999997</c:v>
                </c:pt>
                <c:pt idx="5">
                  <c:v>83148.540200000003</c:v>
                </c:pt>
                <c:pt idx="6">
                  <c:v>35031.301299999999</c:v>
                </c:pt>
                <c:pt idx="7">
                  <c:v>70101.051000000007</c:v>
                </c:pt>
                <c:pt idx="8">
                  <c:v>93395.650599999994</c:v>
                </c:pt>
                <c:pt idx="9">
                  <c:v>30330.891899999999</c:v>
                </c:pt>
                <c:pt idx="10">
                  <c:v>121378.3141</c:v>
                </c:pt>
                <c:pt idx="11">
                  <c:v>93873.225399999996</c:v>
                </c:pt>
                <c:pt idx="12">
                  <c:v>88819.813599999994</c:v>
                </c:pt>
                <c:pt idx="13">
                  <c:v>88634.561700000006</c:v>
                </c:pt>
                <c:pt idx="14">
                  <c:v>90108.338600000003</c:v>
                </c:pt>
                <c:pt idx="15">
                  <c:v>90629.024000000005</c:v>
                </c:pt>
              </c:numCache>
            </c:numRef>
          </c:val>
        </c:ser>
        <c:overlap val="100"/>
        <c:axId val="100937728"/>
        <c:axId val="100939264"/>
      </c:barChart>
      <c:catAx>
        <c:axId val="1009377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9264"/>
        <c:crosses val="autoZero"/>
        <c:auto val="1"/>
        <c:lblAlgn val="ctr"/>
        <c:lblOffset val="50"/>
        <c:tickLblSkip val="1"/>
        <c:tickMarkSkip val="1"/>
      </c:catAx>
      <c:valAx>
        <c:axId val="100939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77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7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101028224"/>
        <c:axId val="101030144"/>
      </c:barChart>
      <c:catAx>
        <c:axId val="101028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30144"/>
        <c:crosses val="autoZero"/>
        <c:auto val="1"/>
        <c:lblAlgn val="ctr"/>
        <c:lblOffset val="100"/>
        <c:tickLblSkip val="1"/>
        <c:tickMarkSkip val="1"/>
      </c:catAx>
      <c:valAx>
        <c:axId val="101030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82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802811690714022"/>
          <c:y val="0.11201740076128351"/>
          <c:w val="0.17425083240843667"/>
          <c:h val="0.177814029363784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295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503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0.35</c:v>
                </c:pt>
                <c:pt idx="7">
                  <c:v>0.35</c:v>
                </c:pt>
                <c:pt idx="8">
                  <c:v>0.25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1081472"/>
        <c:axId val="101083392"/>
      </c:barChart>
      <c:catAx>
        <c:axId val="101081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83392"/>
        <c:crosses val="autoZero"/>
        <c:auto val="1"/>
        <c:lblAlgn val="ctr"/>
        <c:lblOffset val="100"/>
        <c:tickLblSkip val="1"/>
        <c:tickMarkSkip val="1"/>
      </c:catAx>
      <c:valAx>
        <c:axId val="101083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814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41"/>
          <c:w val="0.17425083240843692"/>
          <c:h val="0.13376835236541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16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503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0.03</c:v>
                </c:pt>
                <c:pt idx="6">
                  <c:v>0.09</c:v>
                </c:pt>
                <c:pt idx="7">
                  <c:v>0.14000000000000001</c:v>
                </c:pt>
                <c:pt idx="8">
                  <c:v>0.1</c:v>
                </c:pt>
                <c:pt idx="9">
                  <c:v>0.1</c:v>
                </c:pt>
                <c:pt idx="10">
                  <c:v>0.22</c:v>
                </c:pt>
                <c:pt idx="11">
                  <c:v>0.27</c:v>
                </c:pt>
                <c:pt idx="12">
                  <c:v>0.24</c:v>
                </c:pt>
                <c:pt idx="13">
                  <c:v>0.21</c:v>
                </c:pt>
                <c:pt idx="14">
                  <c:v>0.14000000000000001</c:v>
                </c:pt>
                <c:pt idx="15">
                  <c:v>0.13</c:v>
                </c:pt>
                <c:pt idx="16">
                  <c:v>0.15</c:v>
                </c:pt>
                <c:pt idx="17">
                  <c:v>0.17</c:v>
                </c:pt>
                <c:pt idx="18">
                  <c:v>0.17</c:v>
                </c:pt>
                <c:pt idx="19">
                  <c:v>0.17</c:v>
                </c:pt>
                <c:pt idx="20">
                  <c:v>0.15</c:v>
                </c:pt>
                <c:pt idx="21">
                  <c:v>0.14000000000000001</c:v>
                </c:pt>
                <c:pt idx="22">
                  <c:v>0.12</c:v>
                </c:pt>
                <c:pt idx="23">
                  <c:v>0.02</c:v>
                </c:pt>
              </c:numCache>
            </c:numRef>
          </c:val>
        </c:ser>
        <c:axId val="101169024"/>
        <c:axId val="101179392"/>
      </c:barChart>
      <c:catAx>
        <c:axId val="101169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18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79392"/>
        <c:crosses val="autoZero"/>
        <c:auto val="1"/>
        <c:lblAlgn val="ctr"/>
        <c:lblOffset val="100"/>
        <c:tickLblSkip val="1"/>
        <c:tickMarkSkip val="1"/>
      </c:catAx>
      <c:valAx>
        <c:axId val="101179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690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0.05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0.45</c:v>
                </c:pt>
                <c:pt idx="12">
                  <c:v>0.6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1275904"/>
        <c:axId val="101314944"/>
      </c:barChart>
      <c:catAx>
        <c:axId val="10127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14944"/>
        <c:crosses val="autoZero"/>
        <c:auto val="1"/>
        <c:lblAlgn val="ctr"/>
        <c:lblOffset val="100"/>
        <c:tickLblSkip val="1"/>
        <c:tickMarkSkip val="1"/>
      </c:catAx>
      <c:valAx>
        <c:axId val="101314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759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62"/>
          <c:w val="0.17425083240843606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8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4</xdr:row>
      <xdr:rowOff>9525</xdr:rowOff>
    </xdr:from>
    <xdr:to>
      <xdr:col>11</xdr:col>
      <xdr:colOff>409575</xdr:colOff>
      <xdr:row>27</xdr:row>
      <xdr:rowOff>95250</xdr:rowOff>
    </xdr:to>
    <xdr:pic>
      <xdr:nvPicPr>
        <xdr:cNvPr id="1065" name="Picture 7" descr="FF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2411" b="13475"/>
        <a:stretch>
          <a:fillRect/>
        </a:stretch>
      </xdr:blipFill>
      <xdr:spPr bwMode="auto">
        <a:xfrm>
          <a:off x="104775" y="609600"/>
          <a:ext cx="61722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29</xdr:row>
      <xdr:rowOff>66675</xdr:rowOff>
    </xdr:from>
    <xdr:to>
      <xdr:col>11</xdr:col>
      <xdr:colOff>361950</xdr:colOff>
      <xdr:row>61</xdr:row>
      <xdr:rowOff>38100</xdr:rowOff>
    </xdr:to>
    <xdr:pic>
      <xdr:nvPicPr>
        <xdr:cNvPr id="106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875" y="4000500"/>
          <a:ext cx="6086475" cy="423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952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QkSvcRest01miami_12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QkSvcRest10seattle_12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QkSvcRest11chicago_12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QkSvcRest12boulder_12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QkSvcRest13minneapolis_12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QkSvcRest14helena_12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QkSvcRest15duluth_12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QkSvcRest16fairbanks_12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QkSvcRest02houston_12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QkSvcRest03phoenix_12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QkSvcRest04atlanta_12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QkSvcRest05losangeles_12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QkSvcRest06lasvegas_12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QkSvcRest07sanfrancisco_12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QkSvcRest08baltimore_12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QkSvcRest09albuquerque_12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6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82" customWidth="1"/>
    <col min="2" max="2" width="44.83203125" style="31" customWidth="1"/>
    <col min="3" max="3" width="37" style="31" customWidth="1"/>
    <col min="4" max="4" width="49.6640625" style="31" customWidth="1"/>
    <col min="5" max="18" width="21.33203125" style="31" customWidth="1"/>
    <col min="19" max="16384" width="9.33203125" style="31"/>
  </cols>
  <sheetData>
    <row r="1" spans="1:18" s="1" customFormat="1" ht="18">
      <c r="A1" s="19" t="s">
        <v>591</v>
      </c>
      <c r="B1" s="20"/>
      <c r="C1" s="24"/>
      <c r="D1" s="25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 s="1" customFormat="1" ht="18">
      <c r="A2" s="19"/>
      <c r="B2" s="20"/>
      <c r="C2" s="25" t="s">
        <v>1</v>
      </c>
      <c r="D2" s="26" t="s">
        <v>163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s="1" customFormat="1">
      <c r="A3" s="21" t="s">
        <v>9</v>
      </c>
      <c r="B3" s="20"/>
    </row>
    <row r="4" spans="1:18" s="1" customFormat="1">
      <c r="A4" s="14"/>
      <c r="B4" s="22" t="s">
        <v>10</v>
      </c>
      <c r="C4" s="1" t="s">
        <v>317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>
      <c r="A5" s="14"/>
      <c r="B5" s="22" t="s">
        <v>25</v>
      </c>
      <c r="C5" s="1" t="s">
        <v>26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>
      <c r="A6" s="14"/>
      <c r="B6" s="22" t="s">
        <v>27</v>
      </c>
      <c r="C6" s="1" t="s">
        <v>150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38.25">
      <c r="A7" s="21" t="s">
        <v>28</v>
      </c>
      <c r="B7" s="20"/>
      <c r="D7" s="1" t="s">
        <v>174</v>
      </c>
    </row>
    <row r="8" spans="1:18" s="1" customFormat="1" ht="14.25">
      <c r="A8" s="14"/>
      <c r="B8" s="22" t="s">
        <v>241</v>
      </c>
      <c r="C8" s="29">
        <v>232.2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>
      <c r="A9" s="14"/>
      <c r="B9" s="22" t="s">
        <v>29</v>
      </c>
      <c r="C9" s="1" t="s">
        <v>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>
      <c r="A10" s="14"/>
      <c r="B10" s="22" t="s">
        <v>30</v>
      </c>
      <c r="C10" s="11">
        <v>1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>
      <c r="A11" s="14"/>
      <c r="B11" s="22" t="s">
        <v>31</v>
      </c>
      <c r="C11" s="11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1" customFormat="1">
      <c r="A12" s="14"/>
      <c r="B12" s="22" t="s">
        <v>32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s="1" customFormat="1">
      <c r="A13" s="14"/>
      <c r="B13" s="55" t="s">
        <v>234</v>
      </c>
      <c r="C13" s="1">
        <v>0.28000000000000003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1" customFormat="1">
      <c r="A14" s="14"/>
      <c r="B14" s="56" t="s">
        <v>235</v>
      </c>
      <c r="C14" s="1">
        <v>0.14000000000000001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s="1" customFormat="1">
      <c r="A15" s="14"/>
      <c r="B15" s="56" t="s">
        <v>236</v>
      </c>
      <c r="C15" s="1">
        <v>0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s="1" customFormat="1">
      <c r="A16" s="14"/>
      <c r="B16" s="56" t="s">
        <v>237</v>
      </c>
      <c r="C16" s="1">
        <v>0.14000000000000001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s="1" customFormat="1">
      <c r="A17" s="14"/>
      <c r="B17" s="56" t="s">
        <v>222</v>
      </c>
      <c r="C17" s="1">
        <v>0.14000000000000001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s="1" customFormat="1">
      <c r="A18" s="14"/>
      <c r="B18" s="22" t="s">
        <v>33</v>
      </c>
      <c r="C18" s="5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s="1" customFormat="1">
      <c r="A19" s="14"/>
      <c r="B19" s="22" t="s">
        <v>34</v>
      </c>
      <c r="C19" s="1" t="s">
        <v>35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pans="1:18" s="1" customFormat="1">
      <c r="A20" s="14"/>
      <c r="B20" s="22" t="s">
        <v>36</v>
      </c>
      <c r="C20" s="11">
        <v>0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1" customFormat="1">
      <c r="A21" s="14"/>
      <c r="B21" s="22" t="s">
        <v>37</v>
      </c>
      <c r="C21" s="1" t="s">
        <v>238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pans="1:18" s="1" customFormat="1">
      <c r="A22" s="14"/>
      <c r="B22" s="22" t="s">
        <v>232</v>
      </c>
      <c r="C22" s="1">
        <v>3.048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pans="1:18" s="1" customFormat="1">
      <c r="A23" s="14"/>
      <c r="B23" s="22" t="s">
        <v>156</v>
      </c>
      <c r="C23" s="1" t="s">
        <v>157</v>
      </c>
      <c r="D23" s="8" t="s">
        <v>166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pans="1:18" s="1" customFormat="1">
      <c r="A24" s="21" t="s">
        <v>38</v>
      </c>
      <c r="B24" s="20"/>
    </row>
    <row r="25" spans="1:18" s="1" customFormat="1">
      <c r="A25" s="14"/>
      <c r="B25" s="21" t="s">
        <v>39</v>
      </c>
    </row>
    <row r="26" spans="1:18" s="1" customFormat="1">
      <c r="A26" s="14"/>
      <c r="B26" s="22" t="s">
        <v>40</v>
      </c>
      <c r="C26" s="1" t="s">
        <v>158</v>
      </c>
      <c r="D26" s="8" t="s">
        <v>166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pans="1:18" s="1" customFormat="1" ht="14.25">
      <c r="A27" s="14"/>
      <c r="B27" s="22" t="s">
        <v>242</v>
      </c>
      <c r="C27" s="13">
        <v>185.9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4.25">
      <c r="A28" s="14"/>
      <c r="B28" s="22" t="s">
        <v>243</v>
      </c>
      <c r="C28" s="9">
        <v>159.9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>
      <c r="A29" s="14"/>
      <c r="B29" s="22" t="s">
        <v>41</v>
      </c>
      <c r="C29" s="11">
        <v>0.41799999999999998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s="1" customFormat="1">
      <c r="A30" s="14"/>
      <c r="B30" s="21" t="s">
        <v>42</v>
      </c>
    </row>
    <row r="31" spans="1:18" s="1" customFormat="1">
      <c r="A31" s="14"/>
      <c r="B31" s="22" t="s">
        <v>40</v>
      </c>
      <c r="C31" s="1" t="s">
        <v>157</v>
      </c>
      <c r="D31" s="8" t="s">
        <v>166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4.25">
      <c r="A32" s="14"/>
      <c r="B32" s="22" t="s">
        <v>242</v>
      </c>
      <c r="C32" s="9">
        <v>258.86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18" s="1" customFormat="1" ht="14.25">
      <c r="A33" s="62"/>
      <c r="B33" s="22" t="s">
        <v>243</v>
      </c>
      <c r="C33" s="9">
        <v>258.86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18" s="1" customFormat="1">
      <c r="A34" s="62"/>
      <c r="B34" s="22" t="s">
        <v>43</v>
      </c>
      <c r="C34" s="11">
        <v>0.58199999999999996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1" customFormat="1" ht="25.5">
      <c r="A35" s="62"/>
      <c r="B35" s="21" t="s">
        <v>239</v>
      </c>
      <c r="D35" s="1" t="s">
        <v>165</v>
      </c>
    </row>
    <row r="36" spans="1:18" s="1" customFormat="1">
      <c r="A36" s="62"/>
      <c r="B36" s="22" t="s">
        <v>234</v>
      </c>
      <c r="C36" s="11">
        <v>13.01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1:18" s="1" customFormat="1">
      <c r="A37" s="62"/>
      <c r="B37" s="22" t="s">
        <v>235</v>
      </c>
      <c r="C37" s="11">
        <v>6.51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</row>
    <row r="38" spans="1:18" s="1" customFormat="1">
      <c r="A38" s="62"/>
      <c r="B38" s="22" t="s">
        <v>236</v>
      </c>
      <c r="C38" s="11">
        <v>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</row>
    <row r="39" spans="1:18" s="1" customFormat="1">
      <c r="A39" s="62"/>
      <c r="B39" s="22" t="s">
        <v>237</v>
      </c>
      <c r="C39" s="11">
        <v>6.51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</row>
    <row r="40" spans="1:18" s="1" customFormat="1" ht="14.25">
      <c r="A40" s="62"/>
      <c r="B40" s="22" t="s">
        <v>240</v>
      </c>
      <c r="C40" s="11">
        <f>SUM(C36:C39)</f>
        <v>26.03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</row>
    <row r="41" spans="1:18" s="1" customFormat="1" ht="14.25">
      <c r="A41" s="62"/>
      <c r="B41" s="22" t="s">
        <v>244</v>
      </c>
      <c r="C41" s="11">
        <v>0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s="1" customFormat="1">
      <c r="A42" s="62"/>
      <c r="B42" s="21" t="s">
        <v>47</v>
      </c>
      <c r="C42" s="11"/>
    </row>
    <row r="43" spans="1:18" s="1" customFormat="1" ht="14.25">
      <c r="A43" s="62"/>
      <c r="B43" s="22" t="s">
        <v>245</v>
      </c>
      <c r="C43" s="11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</row>
    <row r="44" spans="1:18" s="1" customFormat="1" ht="14.25">
      <c r="A44" s="62"/>
      <c r="B44" s="22" t="s">
        <v>244</v>
      </c>
      <c r="C44" s="11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 s="1" customFormat="1">
      <c r="A45" s="62"/>
      <c r="B45" s="21" t="s">
        <v>48</v>
      </c>
    </row>
    <row r="46" spans="1:18" s="1" customFormat="1">
      <c r="A46" s="62"/>
      <c r="B46" s="22" t="s">
        <v>49</v>
      </c>
      <c r="C46" s="1" t="s">
        <v>50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s="1" customFormat="1">
      <c r="A47" s="62"/>
      <c r="B47" s="22" t="s">
        <v>51</v>
      </c>
      <c r="C47" s="31" t="s">
        <v>304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s="1" customFormat="1" ht="14.25">
      <c r="A48" s="62"/>
      <c r="B48" s="22" t="s">
        <v>245</v>
      </c>
      <c r="C48" s="61">
        <v>232.2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s="1" customFormat="1">
      <c r="A49" s="14"/>
      <c r="B49" s="21" t="s">
        <v>52</v>
      </c>
    </row>
    <row r="50" spans="1:18" s="1" customFormat="1">
      <c r="A50" s="14"/>
      <c r="B50" s="22" t="s">
        <v>51</v>
      </c>
      <c r="C50" s="1" t="s">
        <v>53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</row>
    <row r="51" spans="1:18" s="1" customFormat="1" ht="14.25">
      <c r="A51" s="14"/>
      <c r="B51" s="22" t="s">
        <v>245</v>
      </c>
    </row>
    <row r="52" spans="1:18" s="1" customFormat="1">
      <c r="A52" s="14"/>
      <c r="B52" s="21" t="s">
        <v>54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</row>
    <row r="53" spans="1:18" s="1" customFormat="1">
      <c r="A53" s="14"/>
      <c r="B53" s="22" t="s">
        <v>51</v>
      </c>
      <c r="C53" s="1" t="s">
        <v>233</v>
      </c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 s="1" customFormat="1" ht="14.25">
      <c r="A54" s="14"/>
      <c r="B54" s="22" t="s">
        <v>245</v>
      </c>
      <c r="C54" s="9">
        <v>46.47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s="1" customFormat="1" ht="14.25">
      <c r="A55" s="14"/>
      <c r="B55" s="22" t="s">
        <v>246</v>
      </c>
      <c r="C55" s="58">
        <v>1.8400000000000001E-7</v>
      </c>
    </row>
    <row r="56" spans="1:18" s="1" customFormat="1">
      <c r="A56" s="14"/>
      <c r="B56" s="21" t="s">
        <v>55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s="1" customFormat="1">
      <c r="A57" s="14"/>
      <c r="B57" s="22" t="s">
        <v>56</v>
      </c>
      <c r="C57" s="11">
        <v>2.41</v>
      </c>
      <c r="D57" s="12" t="s">
        <v>167</v>
      </c>
    </row>
    <row r="58" spans="1:18" s="1" customFormat="1">
      <c r="A58" s="21" t="s">
        <v>57</v>
      </c>
      <c r="B58" s="20"/>
    </row>
    <row r="59" spans="1:18" s="1" customFormat="1">
      <c r="A59" s="14"/>
      <c r="B59" s="23" t="s">
        <v>58</v>
      </c>
      <c r="C59" s="1" t="s">
        <v>159</v>
      </c>
      <c r="D59" s="8" t="s">
        <v>166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</row>
    <row r="60" spans="1:18" s="1" customFormat="1">
      <c r="A60" s="14"/>
      <c r="B60" s="22" t="s">
        <v>59</v>
      </c>
      <c r="C60" s="1" t="s">
        <v>160</v>
      </c>
      <c r="D60" s="8" t="s">
        <v>166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</row>
    <row r="61" spans="1:18" s="1" customFormat="1">
      <c r="A61" s="14"/>
      <c r="B61" s="22" t="s">
        <v>60</v>
      </c>
      <c r="C61" s="1" t="s">
        <v>161</v>
      </c>
      <c r="D61" s="8" t="s">
        <v>166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</row>
    <row r="62" spans="1:18" s="1" customFormat="1">
      <c r="A62" s="14"/>
      <c r="B62" s="22" t="s">
        <v>61</v>
      </c>
      <c r="C62" s="1" t="s">
        <v>162</v>
      </c>
      <c r="D62" s="8" t="s">
        <v>166</v>
      </c>
    </row>
    <row r="63" spans="1:18" s="1" customFormat="1">
      <c r="A63" s="14"/>
      <c r="B63" s="21" t="s">
        <v>68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</row>
    <row r="64" spans="1:18" s="1" customFormat="1">
      <c r="A64" s="14"/>
      <c r="B64" s="22" t="s">
        <v>69</v>
      </c>
      <c r="C64" s="1" t="s">
        <v>115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</row>
    <row r="65" spans="1:18" s="1" customFormat="1">
      <c r="A65" s="14"/>
      <c r="B65" s="22" t="s">
        <v>70</v>
      </c>
      <c r="C65" s="1" t="s">
        <v>116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s="1" customFormat="1">
      <c r="A66" s="14"/>
      <c r="B66" s="22" t="s">
        <v>71</v>
      </c>
      <c r="C66" s="105">
        <v>78</v>
      </c>
      <c r="D66" s="12" t="s">
        <v>649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s="1" customFormat="1">
      <c r="A67" s="14"/>
      <c r="B67" s="22" t="s">
        <v>231</v>
      </c>
      <c r="C67" s="1">
        <v>60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s="1" customFormat="1" ht="14.25">
      <c r="A68" s="14"/>
      <c r="B68" s="22" t="s">
        <v>256</v>
      </c>
      <c r="C68" s="9">
        <v>414.19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1:18">
      <c r="B69" s="83"/>
      <c r="C69" s="84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</row>
    <row r="70" spans="1:18">
      <c r="B70" s="83"/>
      <c r="C70" s="84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</row>
    <row r="71" spans="1:18">
      <c r="B71" s="83"/>
      <c r="C71" s="84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</row>
    <row r="72" spans="1:18">
      <c r="B72" s="83"/>
      <c r="C72" s="84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</row>
    <row r="73" spans="1:18">
      <c r="B73" s="83"/>
      <c r="C73" s="84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</row>
    <row r="74" spans="1:18">
      <c r="B74" s="83"/>
      <c r="C74" s="84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</row>
    <row r="75" spans="1:18">
      <c r="B75" s="83"/>
      <c r="C75" s="84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</row>
    <row r="76" spans="1:18">
      <c r="B76" s="83"/>
      <c r="C76" s="84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</row>
    <row r="77" spans="1:18">
      <c r="B77" s="83"/>
      <c r="C77" s="84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</row>
    <row r="78" spans="1:18">
      <c r="B78" s="83"/>
      <c r="C78" s="84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</row>
    <row r="79" spans="1:18">
      <c r="B79" s="83"/>
      <c r="C79" s="84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</row>
    <row r="80" spans="1:18">
      <c r="B80" s="83"/>
      <c r="C80" s="84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</row>
    <row r="81" spans="2:18">
      <c r="B81" s="83"/>
      <c r="C81" s="84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</row>
    <row r="82" spans="2:18">
      <c r="B82" s="83"/>
      <c r="C82" s="84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</row>
    <row r="83" spans="2:18">
      <c r="B83" s="83"/>
      <c r="C83" s="86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</row>
    <row r="84" spans="2:18">
      <c r="B84" s="83"/>
      <c r="C84" s="84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</row>
    <row r="85" spans="2:18">
      <c r="B85" s="83"/>
      <c r="C85" s="84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</row>
    <row r="86" spans="2:18">
      <c r="B86" s="83"/>
      <c r="C86" s="84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</row>
    <row r="87" spans="2:18">
      <c r="B87" s="83"/>
      <c r="C87" s="84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</row>
    <row r="88" spans="2:18">
      <c r="B88" s="83"/>
      <c r="C88" s="84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</row>
    <row r="89" spans="2:18">
      <c r="B89" s="83"/>
      <c r="C89" s="84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</row>
    <row r="90" spans="2:18">
      <c r="B90" s="83"/>
      <c r="C90" s="84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</row>
    <row r="91" spans="2:18">
      <c r="B91" s="83"/>
      <c r="C91" s="84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</row>
    <row r="92" spans="2:18">
      <c r="B92" s="83"/>
      <c r="C92" s="88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</row>
    <row r="93" spans="2:18">
      <c r="B93" s="83"/>
      <c r="C93" s="84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</row>
    <row r="94" spans="2:18">
      <c r="B94" s="83"/>
      <c r="C94" s="84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</row>
    <row r="95" spans="2:18">
      <c r="B95" s="83"/>
    </row>
    <row r="96" spans="2:18">
      <c r="B96" s="90"/>
    </row>
    <row r="97" spans="2:18">
      <c r="B97" s="91"/>
      <c r="C97" s="84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</row>
    <row r="98" spans="2:18">
      <c r="B98" s="83"/>
      <c r="C98" s="86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</row>
    <row r="99" spans="2:18">
      <c r="B99" s="83"/>
      <c r="C99" s="84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</row>
    <row r="100" spans="2:18">
      <c r="B100" s="83"/>
      <c r="C100" s="84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</row>
    <row r="101" spans="2:18">
      <c r="B101" s="83"/>
      <c r="C101" s="84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</row>
    <row r="102" spans="2:18">
      <c r="B102" s="83"/>
      <c r="C102" s="84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</row>
    <row r="103" spans="2:18">
      <c r="B103" s="83"/>
      <c r="C103" s="84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</row>
    <row r="104" spans="2:18">
      <c r="B104" s="83"/>
      <c r="C104" s="84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</row>
    <row r="105" spans="2:18">
      <c r="B105" s="83"/>
      <c r="C105" s="84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</row>
    <row r="106" spans="2:18">
      <c r="B106" s="83"/>
      <c r="C106" s="84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</row>
    <row r="107" spans="2:18">
      <c r="B107" s="83"/>
      <c r="C107" s="84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</row>
    <row r="108" spans="2:18">
      <c r="B108" s="83"/>
      <c r="C108" s="84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</row>
    <row r="109" spans="2:18">
      <c r="B109" s="83"/>
      <c r="C109" s="84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</row>
    <row r="110" spans="2:18">
      <c r="B110" s="83"/>
      <c r="C110" s="84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</row>
    <row r="111" spans="2:18">
      <c r="B111" s="83"/>
      <c r="C111" s="84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</row>
    <row r="112" spans="2:18">
      <c r="B112" s="83"/>
      <c r="C112" s="84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</row>
    <row r="113" spans="2:18">
      <c r="B113" s="83"/>
      <c r="C113" s="84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</row>
    <row r="114" spans="2:18">
      <c r="B114" s="83"/>
      <c r="C114" s="86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</row>
    <row r="115" spans="2:18">
      <c r="B115" s="83"/>
      <c r="C115" s="84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</row>
    <row r="116" spans="2:18">
      <c r="B116" s="83"/>
      <c r="C116" s="84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</row>
    <row r="117" spans="2:18">
      <c r="B117" s="83"/>
      <c r="C117" s="84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</row>
    <row r="118" spans="2:18">
      <c r="B118" s="83"/>
      <c r="C118" s="84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</row>
    <row r="119" spans="2:18">
      <c r="B119" s="83"/>
      <c r="C119" s="84"/>
      <c r="D119" s="85"/>
      <c r="E119" s="85"/>
      <c r="F119" s="85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</row>
    <row r="120" spans="2:18">
      <c r="B120" s="83"/>
      <c r="C120" s="84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</row>
    <row r="121" spans="2:18">
      <c r="B121" s="83"/>
      <c r="C121" s="84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</row>
    <row r="122" spans="2:18">
      <c r="B122" s="83"/>
      <c r="C122" s="84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</row>
    <row r="123" spans="2:18">
      <c r="B123" s="83"/>
      <c r="C123" s="88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</row>
    <row r="124" spans="2:18">
      <c r="B124" s="83"/>
      <c r="C124" s="84"/>
      <c r="D124" s="85"/>
      <c r="E124" s="85"/>
      <c r="F124" s="85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</row>
    <row r="125" spans="2:18">
      <c r="B125" s="83"/>
      <c r="C125" s="84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</row>
    <row r="126" spans="2:18">
      <c r="B126" s="83"/>
    </row>
    <row r="127" spans="2:18">
      <c r="B127" s="90"/>
    </row>
    <row r="128" spans="2:18">
      <c r="B128" s="91"/>
      <c r="C128" s="84"/>
      <c r="D128" s="85"/>
      <c r="E128" s="85"/>
      <c r="F128" s="85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</row>
    <row r="129" spans="2:18">
      <c r="B129" s="83"/>
      <c r="C129" s="86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</row>
    <row r="130" spans="2:18">
      <c r="B130" s="83"/>
      <c r="C130" s="84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</row>
    <row r="131" spans="2:18">
      <c r="B131" s="83"/>
      <c r="C131" s="84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</row>
    <row r="132" spans="2:18">
      <c r="B132" s="83"/>
      <c r="C132" s="84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</row>
    <row r="133" spans="2:18">
      <c r="B133" s="83"/>
      <c r="C133" s="84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</row>
    <row r="134" spans="2:18">
      <c r="B134" s="83"/>
      <c r="C134" s="84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</row>
    <row r="135" spans="2:18">
      <c r="B135" s="83"/>
      <c r="C135" s="84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</row>
    <row r="136" spans="2:18">
      <c r="B136" s="83"/>
      <c r="C136" s="84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</row>
    <row r="137" spans="2:18">
      <c r="B137" s="83"/>
      <c r="C137" s="84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</row>
    <row r="138" spans="2:18">
      <c r="B138" s="83"/>
      <c r="C138" s="84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</row>
    <row r="139" spans="2:18">
      <c r="B139" s="83"/>
      <c r="C139" s="84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</row>
    <row r="140" spans="2:18">
      <c r="B140" s="83"/>
      <c r="C140" s="84"/>
      <c r="D140" s="85"/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</row>
    <row r="141" spans="2:18">
      <c r="B141" s="83"/>
      <c r="C141" s="84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</row>
    <row r="142" spans="2:18">
      <c r="B142" s="83"/>
      <c r="C142" s="84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</row>
    <row r="143" spans="2:18">
      <c r="B143" s="83"/>
      <c r="C143" s="84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</row>
    <row r="144" spans="2:18">
      <c r="B144" s="83"/>
      <c r="C144" s="84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</row>
    <row r="145" spans="2:18">
      <c r="B145" s="83"/>
      <c r="C145" s="86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</row>
    <row r="146" spans="2:18">
      <c r="B146" s="83"/>
      <c r="C146" s="84"/>
      <c r="D146" s="85"/>
      <c r="E146" s="85"/>
      <c r="F146" s="85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</row>
    <row r="147" spans="2:18">
      <c r="B147" s="83"/>
      <c r="C147" s="84"/>
      <c r="D147" s="85"/>
      <c r="E147" s="85"/>
      <c r="F147" s="85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</row>
    <row r="148" spans="2:18">
      <c r="B148" s="83"/>
      <c r="C148" s="84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</row>
    <row r="149" spans="2:18">
      <c r="B149" s="83"/>
      <c r="C149" s="84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</row>
    <row r="150" spans="2:18">
      <c r="B150" s="83"/>
      <c r="C150" s="84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</row>
    <row r="151" spans="2:18">
      <c r="B151" s="83"/>
      <c r="C151" s="84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</row>
    <row r="152" spans="2:18">
      <c r="B152" s="83"/>
      <c r="C152" s="84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</row>
    <row r="153" spans="2:18">
      <c r="B153" s="83"/>
      <c r="C153" s="84"/>
      <c r="D153" s="85"/>
      <c r="E153" s="85"/>
      <c r="F153" s="85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</row>
    <row r="154" spans="2:18">
      <c r="B154" s="83"/>
      <c r="C154" s="88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</row>
    <row r="155" spans="2:18">
      <c r="B155" s="83"/>
      <c r="C155" s="84"/>
      <c r="D155" s="85"/>
      <c r="E155" s="85"/>
      <c r="F155" s="85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</row>
    <row r="156" spans="2:18">
      <c r="B156" s="83"/>
      <c r="C156" s="84"/>
      <c r="D156" s="85"/>
      <c r="E156" s="85"/>
      <c r="F156" s="85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</row>
    <row r="157" spans="2:18">
      <c r="B157" s="83"/>
    </row>
    <row r="158" spans="2:18">
      <c r="B158" s="90"/>
    </row>
    <row r="159" spans="2:18">
      <c r="B159" s="91"/>
      <c r="C159" s="84"/>
      <c r="D159" s="85"/>
      <c r="E159" s="85"/>
      <c r="F159" s="85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</row>
    <row r="160" spans="2:18">
      <c r="B160" s="83"/>
      <c r="C160" s="86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</row>
    <row r="161" spans="2:18">
      <c r="B161" s="83"/>
      <c r="C161" s="84"/>
      <c r="D161" s="85"/>
      <c r="E161" s="85"/>
      <c r="F161" s="85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</row>
    <row r="162" spans="2:18">
      <c r="B162" s="83"/>
      <c r="C162" s="84"/>
      <c r="D162" s="85"/>
      <c r="E162" s="85"/>
      <c r="F162" s="85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</row>
    <row r="163" spans="2:18">
      <c r="B163" s="83"/>
      <c r="C163" s="84"/>
      <c r="D163" s="85"/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</row>
    <row r="164" spans="2:18">
      <c r="B164" s="83"/>
      <c r="C164" s="84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</row>
    <row r="165" spans="2:18">
      <c r="B165" s="83"/>
      <c r="C165" s="84"/>
      <c r="D165" s="85"/>
      <c r="E165" s="85"/>
      <c r="F165" s="85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</row>
    <row r="166" spans="2:18">
      <c r="B166" s="83"/>
      <c r="C166" s="84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</row>
    <row r="167" spans="2:18">
      <c r="B167" s="83"/>
      <c r="C167" s="84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</row>
    <row r="168" spans="2:18">
      <c r="B168" s="83"/>
      <c r="C168" s="84"/>
      <c r="D168" s="85"/>
      <c r="E168" s="85"/>
      <c r="F168" s="85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</row>
    <row r="169" spans="2:18">
      <c r="B169" s="83"/>
      <c r="C169" s="84"/>
      <c r="D169" s="85"/>
      <c r="E169" s="85"/>
      <c r="F169" s="85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</row>
    <row r="170" spans="2:18">
      <c r="B170" s="83"/>
      <c r="C170" s="84"/>
      <c r="D170" s="85"/>
      <c r="E170" s="85"/>
      <c r="F170" s="85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</row>
    <row r="171" spans="2:18">
      <c r="B171" s="83"/>
      <c r="C171" s="84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</row>
    <row r="172" spans="2:18">
      <c r="B172" s="83"/>
      <c r="C172" s="84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</row>
    <row r="173" spans="2:18">
      <c r="B173" s="83"/>
      <c r="C173" s="84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</row>
    <row r="174" spans="2:18">
      <c r="B174" s="83"/>
      <c r="C174" s="84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</row>
    <row r="175" spans="2:18">
      <c r="B175" s="83"/>
      <c r="C175" s="84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</row>
    <row r="176" spans="2:18">
      <c r="B176" s="83"/>
      <c r="C176" s="86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</row>
    <row r="177" spans="2:18">
      <c r="B177" s="83"/>
      <c r="C177" s="84"/>
      <c r="D177" s="85"/>
      <c r="E177" s="85"/>
      <c r="F177" s="85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</row>
    <row r="178" spans="2:18">
      <c r="B178" s="83"/>
      <c r="C178" s="84"/>
      <c r="D178" s="85"/>
      <c r="E178" s="85"/>
      <c r="F178" s="85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</row>
    <row r="179" spans="2:18">
      <c r="B179" s="83"/>
      <c r="C179" s="84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</row>
    <row r="180" spans="2:18">
      <c r="B180" s="83"/>
      <c r="C180" s="84"/>
      <c r="D180" s="85"/>
      <c r="E180" s="85"/>
      <c r="F180" s="85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</row>
    <row r="181" spans="2:18">
      <c r="B181" s="83"/>
      <c r="C181" s="84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</row>
    <row r="182" spans="2:18">
      <c r="B182" s="83"/>
      <c r="C182" s="84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</row>
    <row r="183" spans="2:18">
      <c r="B183" s="83"/>
      <c r="C183" s="84"/>
      <c r="D183" s="85"/>
      <c r="E183" s="85"/>
      <c r="F183" s="85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</row>
    <row r="184" spans="2:18">
      <c r="B184" s="83"/>
      <c r="C184" s="84"/>
      <c r="D184" s="85"/>
      <c r="E184" s="85"/>
      <c r="F184" s="85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</row>
    <row r="185" spans="2:18">
      <c r="B185" s="83"/>
      <c r="C185" s="88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</row>
    <row r="186" spans="2:18">
      <c r="B186" s="83"/>
      <c r="C186" s="84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</row>
    <row r="187" spans="2:18">
      <c r="B187" s="83"/>
      <c r="C187" s="84"/>
      <c r="D187" s="85"/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</row>
    <row r="188" spans="2:18">
      <c r="B188" s="83"/>
    </row>
    <row r="189" spans="2:18">
      <c r="B189" s="90"/>
    </row>
    <row r="190" spans="2:18">
      <c r="B190" s="91"/>
      <c r="C190" s="84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</row>
    <row r="191" spans="2:18">
      <c r="B191" s="83"/>
      <c r="C191" s="86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</row>
    <row r="192" spans="2:18">
      <c r="B192" s="83"/>
      <c r="C192" s="84"/>
      <c r="D192" s="85"/>
      <c r="E192" s="85"/>
      <c r="F192" s="85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</row>
    <row r="193" spans="2:18">
      <c r="B193" s="83"/>
      <c r="C193" s="84"/>
      <c r="D193" s="85"/>
      <c r="E193" s="85"/>
      <c r="F193" s="85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</row>
    <row r="194" spans="2:18">
      <c r="B194" s="83"/>
      <c r="C194" s="84"/>
      <c r="D194" s="85"/>
      <c r="E194" s="85"/>
      <c r="F194" s="85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</row>
    <row r="195" spans="2:18">
      <c r="B195" s="83"/>
      <c r="C195" s="84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</row>
    <row r="196" spans="2:18">
      <c r="B196" s="83"/>
      <c r="C196" s="84"/>
      <c r="D196" s="85"/>
      <c r="E196" s="85"/>
      <c r="F196" s="85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</row>
    <row r="197" spans="2:18">
      <c r="B197" s="83"/>
      <c r="C197" s="84"/>
      <c r="D197" s="85"/>
      <c r="E197" s="85"/>
      <c r="F197" s="85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</row>
    <row r="198" spans="2:18">
      <c r="B198" s="83"/>
      <c r="C198" s="84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</row>
    <row r="199" spans="2:18">
      <c r="B199" s="83"/>
      <c r="C199" s="84"/>
      <c r="D199" s="85"/>
      <c r="E199" s="85"/>
      <c r="F199" s="85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</row>
    <row r="200" spans="2:18">
      <c r="B200" s="83"/>
      <c r="C200" s="84"/>
      <c r="D200" s="85"/>
      <c r="E200" s="85"/>
      <c r="F200" s="85"/>
      <c r="G200" s="85"/>
      <c r="H200" s="85"/>
      <c r="I200" s="85"/>
      <c r="J200" s="85"/>
      <c r="K200" s="85"/>
      <c r="L200" s="85"/>
      <c r="M200" s="85"/>
      <c r="N200" s="85"/>
      <c r="O200" s="85"/>
      <c r="P200" s="85"/>
      <c r="Q200" s="85"/>
      <c r="R200" s="85"/>
    </row>
    <row r="201" spans="2:18">
      <c r="B201" s="83"/>
      <c r="C201" s="84"/>
      <c r="D201" s="85"/>
      <c r="E201" s="85"/>
      <c r="F201" s="85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</row>
    <row r="202" spans="2:18">
      <c r="B202" s="83"/>
      <c r="C202" s="84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</row>
    <row r="203" spans="2:18">
      <c r="B203" s="83"/>
      <c r="C203" s="84"/>
      <c r="D203" s="85"/>
      <c r="E203" s="85"/>
      <c r="F203" s="85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</row>
    <row r="204" spans="2:18">
      <c r="B204" s="83"/>
      <c r="C204" s="84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</row>
    <row r="205" spans="2:18">
      <c r="B205" s="83"/>
      <c r="C205" s="84"/>
      <c r="D205" s="85"/>
      <c r="E205" s="85"/>
      <c r="F205" s="85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</row>
    <row r="206" spans="2:18">
      <c r="B206" s="83"/>
      <c r="C206" s="84"/>
      <c r="D206" s="85"/>
      <c r="E206" s="85"/>
      <c r="F206" s="85"/>
      <c r="G206" s="85"/>
      <c r="H206" s="85"/>
      <c r="I206" s="85"/>
      <c r="J206" s="85"/>
      <c r="K206" s="85"/>
      <c r="L206" s="85"/>
      <c r="M206" s="85"/>
      <c r="N206" s="85"/>
      <c r="O206" s="85"/>
      <c r="P206" s="85"/>
      <c r="Q206" s="85"/>
      <c r="R206" s="85"/>
    </row>
    <row r="207" spans="2:18">
      <c r="B207" s="83"/>
      <c r="C207" s="86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</row>
    <row r="208" spans="2:18">
      <c r="B208" s="83"/>
      <c r="C208" s="84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</row>
    <row r="209" spans="2:18">
      <c r="B209" s="83"/>
      <c r="C209" s="84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</row>
    <row r="210" spans="2:18">
      <c r="B210" s="83"/>
      <c r="C210" s="84"/>
      <c r="D210" s="85"/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5"/>
      <c r="P210" s="85"/>
      <c r="Q210" s="85"/>
      <c r="R210" s="85"/>
    </row>
    <row r="211" spans="2:18">
      <c r="B211" s="83"/>
      <c r="C211" s="84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</row>
    <row r="212" spans="2:18">
      <c r="B212" s="83"/>
      <c r="C212" s="84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  <c r="Q212" s="85"/>
      <c r="R212" s="85"/>
    </row>
    <row r="213" spans="2:18">
      <c r="B213" s="83"/>
      <c r="C213" s="84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</row>
    <row r="214" spans="2:18">
      <c r="B214" s="83"/>
      <c r="C214" s="84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</row>
    <row r="215" spans="2:18">
      <c r="B215" s="83"/>
      <c r="C215" s="84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</row>
    <row r="216" spans="2:18">
      <c r="B216" s="83"/>
      <c r="C216" s="88"/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</row>
    <row r="217" spans="2:18">
      <c r="B217" s="83"/>
      <c r="C217" s="84"/>
      <c r="D217" s="85"/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5"/>
      <c r="P217" s="85"/>
      <c r="Q217" s="85"/>
      <c r="R217" s="85"/>
    </row>
    <row r="218" spans="2:18">
      <c r="B218" s="83"/>
      <c r="C218" s="84"/>
      <c r="D218" s="85"/>
      <c r="E218" s="85"/>
      <c r="F218" s="85"/>
      <c r="G218" s="85"/>
      <c r="H218" s="85"/>
      <c r="I218" s="85"/>
      <c r="J218" s="85"/>
      <c r="K218" s="85"/>
      <c r="L218" s="85"/>
      <c r="M218" s="85"/>
      <c r="N218" s="85"/>
      <c r="O218" s="85"/>
      <c r="P218" s="85"/>
      <c r="Q218" s="85"/>
      <c r="R218" s="85"/>
    </row>
    <row r="219" spans="2:18">
      <c r="B219" s="83"/>
    </row>
    <row r="220" spans="2:18">
      <c r="B220" s="90"/>
    </row>
    <row r="221" spans="2:18">
      <c r="B221" s="91"/>
      <c r="C221" s="84"/>
      <c r="D221" s="85"/>
      <c r="E221" s="85"/>
      <c r="F221" s="85"/>
      <c r="G221" s="85"/>
      <c r="H221" s="85"/>
      <c r="I221" s="85"/>
      <c r="J221" s="85"/>
      <c r="K221" s="85"/>
      <c r="L221" s="85"/>
      <c r="M221" s="85"/>
      <c r="N221" s="85"/>
      <c r="O221" s="85"/>
      <c r="P221" s="85"/>
      <c r="Q221" s="85"/>
      <c r="R221" s="85"/>
    </row>
    <row r="222" spans="2:18">
      <c r="B222" s="83"/>
      <c r="C222" s="86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</row>
    <row r="223" spans="2:18">
      <c r="B223" s="83"/>
      <c r="C223" s="84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</row>
    <row r="224" spans="2:18">
      <c r="B224" s="83"/>
      <c r="C224" s="84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</row>
    <row r="225" spans="2:18">
      <c r="B225" s="83"/>
      <c r="C225" s="84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  <c r="P225" s="85"/>
      <c r="Q225" s="85"/>
      <c r="R225" s="85"/>
    </row>
    <row r="226" spans="2:18">
      <c r="B226" s="83"/>
      <c r="C226" s="84"/>
      <c r="D226" s="85"/>
      <c r="E226" s="85"/>
      <c r="F226" s="85"/>
      <c r="G226" s="85"/>
      <c r="H226" s="85"/>
      <c r="I226" s="85"/>
      <c r="J226" s="85"/>
      <c r="K226" s="85"/>
      <c r="L226" s="85"/>
      <c r="M226" s="85"/>
      <c r="N226" s="85"/>
      <c r="O226" s="85"/>
      <c r="P226" s="85"/>
      <c r="Q226" s="85"/>
      <c r="R226" s="85"/>
    </row>
    <row r="227" spans="2:18">
      <c r="B227" s="83"/>
      <c r="C227" s="84"/>
      <c r="D227" s="85"/>
      <c r="E227" s="85"/>
      <c r="F227" s="85"/>
      <c r="G227" s="85"/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</row>
    <row r="228" spans="2:18">
      <c r="B228" s="83"/>
      <c r="C228" s="84"/>
      <c r="D228" s="85"/>
      <c r="E228" s="85"/>
      <c r="F228" s="85"/>
      <c r="G228" s="85"/>
      <c r="H228" s="85"/>
      <c r="I228" s="85"/>
      <c r="J228" s="85"/>
      <c r="K228" s="85"/>
      <c r="L228" s="85"/>
      <c r="M228" s="85"/>
      <c r="N228" s="85"/>
      <c r="O228" s="85"/>
      <c r="P228" s="85"/>
      <c r="Q228" s="85"/>
      <c r="R228" s="85"/>
    </row>
    <row r="229" spans="2:18">
      <c r="B229" s="83"/>
      <c r="C229" s="84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  <c r="Q229" s="85"/>
      <c r="R229" s="85"/>
    </row>
    <row r="230" spans="2:18">
      <c r="B230" s="83"/>
      <c r="C230" s="84"/>
      <c r="D230" s="85"/>
      <c r="E230" s="85"/>
      <c r="F230" s="85"/>
      <c r="G230" s="85"/>
      <c r="H230" s="85"/>
      <c r="I230" s="85"/>
      <c r="J230" s="85"/>
      <c r="K230" s="85"/>
      <c r="L230" s="85"/>
      <c r="M230" s="85"/>
      <c r="N230" s="85"/>
      <c r="O230" s="85"/>
      <c r="P230" s="85"/>
      <c r="Q230" s="85"/>
      <c r="R230" s="85"/>
    </row>
    <row r="231" spans="2:18">
      <c r="B231" s="83"/>
      <c r="C231" s="84"/>
      <c r="D231" s="85"/>
      <c r="E231" s="85"/>
      <c r="F231" s="85"/>
      <c r="G231" s="85"/>
      <c r="H231" s="85"/>
      <c r="I231" s="85"/>
      <c r="J231" s="85"/>
      <c r="K231" s="85"/>
      <c r="L231" s="85"/>
      <c r="M231" s="85"/>
      <c r="N231" s="85"/>
      <c r="O231" s="85"/>
      <c r="P231" s="85"/>
      <c r="Q231" s="85"/>
      <c r="R231" s="85"/>
    </row>
    <row r="232" spans="2:18">
      <c r="B232" s="83"/>
      <c r="C232" s="84"/>
      <c r="D232" s="85"/>
      <c r="E232" s="85"/>
      <c r="F232" s="85"/>
      <c r="G232" s="85"/>
      <c r="H232" s="85"/>
      <c r="I232" s="85"/>
      <c r="J232" s="85"/>
      <c r="K232" s="85"/>
      <c r="L232" s="85"/>
      <c r="M232" s="85"/>
      <c r="N232" s="85"/>
      <c r="O232" s="85"/>
      <c r="P232" s="85"/>
      <c r="Q232" s="85"/>
      <c r="R232" s="85"/>
    </row>
    <row r="233" spans="2:18">
      <c r="B233" s="83"/>
      <c r="C233" s="84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  <c r="P233" s="85"/>
      <c r="Q233" s="85"/>
      <c r="R233" s="85"/>
    </row>
    <row r="234" spans="2:18">
      <c r="B234" s="83"/>
      <c r="C234" s="84"/>
      <c r="D234" s="85"/>
      <c r="E234" s="85"/>
      <c r="F234" s="85"/>
      <c r="G234" s="85"/>
      <c r="H234" s="85"/>
      <c r="I234" s="85"/>
      <c r="J234" s="85"/>
      <c r="K234" s="85"/>
      <c r="L234" s="85"/>
      <c r="M234" s="85"/>
      <c r="N234" s="85"/>
      <c r="O234" s="85"/>
      <c r="P234" s="85"/>
      <c r="Q234" s="85"/>
      <c r="R234" s="85"/>
    </row>
    <row r="235" spans="2:18">
      <c r="B235" s="83"/>
      <c r="C235" s="84"/>
      <c r="D235" s="85"/>
      <c r="E235" s="85"/>
      <c r="F235" s="85"/>
      <c r="G235" s="85"/>
      <c r="H235" s="85"/>
      <c r="I235" s="85"/>
      <c r="J235" s="85"/>
      <c r="K235" s="85"/>
      <c r="L235" s="85"/>
      <c r="M235" s="85"/>
      <c r="N235" s="85"/>
      <c r="O235" s="85"/>
      <c r="P235" s="85"/>
      <c r="Q235" s="85"/>
      <c r="R235" s="85"/>
    </row>
    <row r="236" spans="2:18">
      <c r="B236" s="83"/>
      <c r="C236" s="84"/>
      <c r="D236" s="85"/>
      <c r="E236" s="85"/>
      <c r="F236" s="85"/>
      <c r="G236" s="85"/>
      <c r="H236" s="85"/>
      <c r="I236" s="85"/>
      <c r="J236" s="85"/>
      <c r="K236" s="85"/>
      <c r="L236" s="85"/>
      <c r="M236" s="85"/>
      <c r="N236" s="85"/>
      <c r="O236" s="85"/>
      <c r="P236" s="85"/>
      <c r="Q236" s="85"/>
      <c r="R236" s="85"/>
    </row>
    <row r="237" spans="2:18">
      <c r="B237" s="83"/>
      <c r="C237" s="84"/>
      <c r="D237" s="85"/>
      <c r="E237" s="85"/>
      <c r="F237" s="85"/>
      <c r="G237" s="85"/>
      <c r="H237" s="85"/>
      <c r="I237" s="85"/>
      <c r="J237" s="85"/>
      <c r="K237" s="85"/>
      <c r="L237" s="85"/>
      <c r="M237" s="85"/>
      <c r="N237" s="85"/>
      <c r="O237" s="85"/>
      <c r="P237" s="85"/>
      <c r="Q237" s="85"/>
      <c r="R237" s="85"/>
    </row>
    <row r="238" spans="2:18">
      <c r="B238" s="83"/>
      <c r="C238" s="86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</row>
    <row r="239" spans="2:18">
      <c r="B239" s="83"/>
      <c r="C239" s="84"/>
      <c r="D239" s="85"/>
      <c r="E239" s="85"/>
      <c r="F239" s="85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</row>
    <row r="240" spans="2:18">
      <c r="B240" s="83"/>
      <c r="C240" s="84"/>
      <c r="D240" s="85"/>
      <c r="E240" s="85"/>
      <c r="F240" s="85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</row>
    <row r="241" spans="2:18">
      <c r="B241" s="83"/>
      <c r="C241" s="84"/>
      <c r="D241" s="85"/>
      <c r="E241" s="85"/>
      <c r="F241" s="85"/>
      <c r="G241" s="85"/>
      <c r="H241" s="85"/>
      <c r="I241" s="85"/>
      <c r="J241" s="85"/>
      <c r="K241" s="85"/>
      <c r="L241" s="85"/>
      <c r="M241" s="85"/>
      <c r="N241" s="85"/>
      <c r="O241" s="85"/>
      <c r="P241" s="85"/>
      <c r="Q241" s="85"/>
      <c r="R241" s="85"/>
    </row>
    <row r="242" spans="2:18">
      <c r="B242" s="83"/>
      <c r="C242" s="84"/>
      <c r="D242" s="85"/>
      <c r="E242" s="85"/>
      <c r="F242" s="85"/>
      <c r="G242" s="85"/>
      <c r="H242" s="85"/>
      <c r="I242" s="85"/>
      <c r="J242" s="85"/>
      <c r="K242" s="85"/>
      <c r="L242" s="85"/>
      <c r="M242" s="85"/>
      <c r="N242" s="85"/>
      <c r="O242" s="85"/>
      <c r="P242" s="85"/>
      <c r="Q242" s="85"/>
      <c r="R242" s="85"/>
    </row>
    <row r="243" spans="2:18">
      <c r="B243" s="83"/>
      <c r="C243" s="84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  <c r="Q243" s="85"/>
      <c r="R243" s="85"/>
    </row>
    <row r="244" spans="2:18">
      <c r="B244" s="83"/>
      <c r="C244" s="84"/>
      <c r="D244" s="85"/>
      <c r="E244" s="85"/>
      <c r="F244" s="85"/>
      <c r="G244" s="85"/>
      <c r="H244" s="85"/>
      <c r="I244" s="85"/>
      <c r="J244" s="85"/>
      <c r="K244" s="85"/>
      <c r="L244" s="85"/>
      <c r="M244" s="85"/>
      <c r="N244" s="85"/>
      <c r="O244" s="85"/>
      <c r="P244" s="85"/>
      <c r="Q244" s="85"/>
      <c r="R244" s="85"/>
    </row>
    <row r="245" spans="2:18">
      <c r="B245" s="83"/>
      <c r="C245" s="84"/>
      <c r="D245" s="85"/>
      <c r="E245" s="85"/>
      <c r="F245" s="85"/>
      <c r="G245" s="85"/>
      <c r="H245" s="85"/>
      <c r="I245" s="85"/>
      <c r="J245" s="85"/>
      <c r="K245" s="85"/>
      <c r="L245" s="85"/>
      <c r="M245" s="85"/>
      <c r="N245" s="85"/>
      <c r="O245" s="85"/>
      <c r="P245" s="85"/>
      <c r="Q245" s="85"/>
      <c r="R245" s="85"/>
    </row>
    <row r="246" spans="2:18">
      <c r="B246" s="83"/>
      <c r="C246" s="84"/>
      <c r="D246" s="85"/>
      <c r="E246" s="85"/>
      <c r="F246" s="85"/>
      <c r="G246" s="85"/>
      <c r="H246" s="85"/>
      <c r="I246" s="85"/>
      <c r="J246" s="85"/>
      <c r="K246" s="85"/>
      <c r="L246" s="85"/>
      <c r="M246" s="85"/>
      <c r="N246" s="85"/>
      <c r="O246" s="85"/>
      <c r="P246" s="85"/>
      <c r="Q246" s="85"/>
      <c r="R246" s="85"/>
    </row>
    <row r="247" spans="2:18">
      <c r="B247" s="83"/>
      <c r="C247" s="88"/>
      <c r="D247" s="89"/>
      <c r="E247" s="89"/>
      <c r="F247" s="89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</row>
    <row r="248" spans="2:18">
      <c r="B248" s="83"/>
      <c r="C248" s="84"/>
      <c r="D248" s="85"/>
      <c r="E248" s="85"/>
      <c r="F248" s="85"/>
      <c r="G248" s="85"/>
      <c r="H248" s="85"/>
      <c r="I248" s="85"/>
      <c r="J248" s="85"/>
      <c r="K248" s="85"/>
      <c r="L248" s="85"/>
      <c r="M248" s="85"/>
      <c r="N248" s="85"/>
      <c r="O248" s="85"/>
      <c r="P248" s="85"/>
      <c r="Q248" s="85"/>
      <c r="R248" s="85"/>
    </row>
    <row r="249" spans="2:18">
      <c r="B249" s="83"/>
      <c r="C249" s="84"/>
      <c r="D249" s="85"/>
      <c r="E249" s="85"/>
      <c r="F249" s="85"/>
      <c r="G249" s="85"/>
      <c r="H249" s="85"/>
      <c r="I249" s="85"/>
      <c r="J249" s="85"/>
      <c r="K249" s="85"/>
      <c r="L249" s="85"/>
      <c r="M249" s="85"/>
      <c r="N249" s="85"/>
      <c r="O249" s="85"/>
      <c r="P249" s="85"/>
      <c r="Q249" s="85"/>
      <c r="R249" s="85"/>
    </row>
    <row r="250" spans="2:18">
      <c r="B250" s="83"/>
    </row>
    <row r="251" spans="2:18">
      <c r="B251" s="90"/>
    </row>
    <row r="252" spans="2:18">
      <c r="B252" s="91"/>
      <c r="C252" s="84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</row>
    <row r="253" spans="2:18">
      <c r="B253" s="83"/>
      <c r="C253" s="86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</row>
    <row r="254" spans="2:18">
      <c r="B254" s="83"/>
      <c r="C254" s="84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</row>
    <row r="255" spans="2:18">
      <c r="B255" s="83"/>
      <c r="C255" s="84"/>
      <c r="D255" s="85"/>
      <c r="E255" s="85"/>
      <c r="F255" s="85"/>
      <c r="G255" s="85"/>
      <c r="H255" s="85"/>
      <c r="I255" s="85"/>
      <c r="J255" s="85"/>
      <c r="K255" s="85"/>
      <c r="L255" s="85"/>
      <c r="M255" s="85"/>
      <c r="N255" s="85"/>
      <c r="O255" s="85"/>
      <c r="P255" s="85"/>
      <c r="Q255" s="85"/>
      <c r="R255" s="85"/>
    </row>
    <row r="256" spans="2:18">
      <c r="B256" s="83"/>
      <c r="C256" s="84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</row>
    <row r="257" spans="2:18">
      <c r="B257" s="83"/>
      <c r="C257" s="84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</row>
    <row r="258" spans="2:18">
      <c r="B258" s="83"/>
      <c r="C258" s="84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  <c r="Q258" s="85"/>
      <c r="R258" s="85"/>
    </row>
    <row r="259" spans="2:18">
      <c r="B259" s="83"/>
      <c r="C259" s="84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  <c r="Q259" s="85"/>
      <c r="R259" s="85"/>
    </row>
    <row r="260" spans="2:18">
      <c r="B260" s="83"/>
      <c r="C260" s="84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  <c r="Q260" s="85"/>
      <c r="R260" s="85"/>
    </row>
    <row r="261" spans="2:18">
      <c r="B261" s="83"/>
      <c r="C261" s="84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  <c r="Q261" s="85"/>
      <c r="R261" s="85"/>
    </row>
    <row r="262" spans="2:18">
      <c r="B262" s="83"/>
      <c r="C262" s="84"/>
      <c r="D262" s="85"/>
      <c r="E262" s="85"/>
      <c r="F262" s="85"/>
      <c r="G262" s="85"/>
      <c r="H262" s="85"/>
      <c r="I262" s="85"/>
      <c r="J262" s="85"/>
      <c r="K262" s="85"/>
      <c r="L262" s="85"/>
      <c r="M262" s="85"/>
      <c r="N262" s="85"/>
      <c r="O262" s="85"/>
      <c r="P262" s="85"/>
      <c r="Q262" s="85"/>
      <c r="R262" s="85"/>
    </row>
    <row r="263" spans="2:18">
      <c r="B263" s="83"/>
      <c r="C263" s="84"/>
      <c r="D263" s="85"/>
      <c r="E263" s="85"/>
      <c r="F263" s="85"/>
      <c r="G263" s="85"/>
      <c r="H263" s="85"/>
      <c r="I263" s="85"/>
      <c r="J263" s="85"/>
      <c r="K263" s="85"/>
      <c r="L263" s="85"/>
      <c r="M263" s="85"/>
      <c r="N263" s="85"/>
      <c r="O263" s="85"/>
      <c r="P263" s="85"/>
      <c r="Q263" s="85"/>
      <c r="R263" s="85"/>
    </row>
    <row r="264" spans="2:18">
      <c r="B264" s="83"/>
      <c r="C264" s="84"/>
      <c r="D264" s="85"/>
      <c r="E264" s="85"/>
      <c r="F264" s="85"/>
      <c r="G264" s="85"/>
      <c r="H264" s="85"/>
      <c r="I264" s="85"/>
      <c r="J264" s="85"/>
      <c r="K264" s="85"/>
      <c r="L264" s="85"/>
      <c r="M264" s="85"/>
      <c r="N264" s="85"/>
      <c r="O264" s="85"/>
      <c r="P264" s="85"/>
      <c r="Q264" s="85"/>
      <c r="R264" s="85"/>
    </row>
    <row r="265" spans="2:18">
      <c r="B265" s="83"/>
      <c r="C265" s="84"/>
      <c r="D265" s="85"/>
      <c r="E265" s="85"/>
      <c r="F265" s="85"/>
      <c r="G265" s="85"/>
      <c r="H265" s="85"/>
      <c r="I265" s="85"/>
      <c r="J265" s="85"/>
      <c r="K265" s="85"/>
      <c r="L265" s="85"/>
      <c r="M265" s="85"/>
      <c r="N265" s="85"/>
      <c r="O265" s="85"/>
      <c r="P265" s="85"/>
      <c r="Q265" s="85"/>
      <c r="R265" s="85"/>
    </row>
    <row r="266" spans="2:18">
      <c r="B266" s="83"/>
      <c r="C266" s="84"/>
      <c r="D266" s="85"/>
      <c r="E266" s="85"/>
      <c r="F266" s="85"/>
      <c r="G266" s="85"/>
      <c r="H266" s="85"/>
      <c r="I266" s="85"/>
      <c r="J266" s="85"/>
      <c r="K266" s="85"/>
      <c r="L266" s="85"/>
      <c r="M266" s="85"/>
      <c r="N266" s="85"/>
      <c r="O266" s="85"/>
      <c r="P266" s="85"/>
      <c r="Q266" s="85"/>
      <c r="R266" s="85"/>
    </row>
    <row r="267" spans="2:18">
      <c r="B267" s="83"/>
      <c r="C267" s="84"/>
      <c r="D267" s="85"/>
      <c r="E267" s="85"/>
      <c r="F267" s="85"/>
      <c r="G267" s="85"/>
      <c r="H267" s="85"/>
      <c r="I267" s="85"/>
      <c r="J267" s="85"/>
      <c r="K267" s="85"/>
      <c r="L267" s="85"/>
      <c r="M267" s="85"/>
      <c r="N267" s="85"/>
      <c r="O267" s="85"/>
      <c r="P267" s="85"/>
      <c r="Q267" s="85"/>
      <c r="R267" s="85"/>
    </row>
    <row r="268" spans="2:18">
      <c r="B268" s="83"/>
      <c r="C268" s="84"/>
      <c r="D268" s="85"/>
      <c r="E268" s="85"/>
      <c r="F268" s="85"/>
      <c r="G268" s="85"/>
      <c r="H268" s="85"/>
      <c r="I268" s="85"/>
      <c r="J268" s="85"/>
      <c r="K268" s="85"/>
      <c r="L268" s="85"/>
      <c r="M268" s="85"/>
      <c r="N268" s="85"/>
      <c r="O268" s="85"/>
      <c r="P268" s="85"/>
      <c r="Q268" s="85"/>
      <c r="R268" s="85"/>
    </row>
    <row r="269" spans="2:18">
      <c r="B269" s="83"/>
      <c r="C269" s="86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</row>
    <row r="270" spans="2:18">
      <c r="B270" s="83"/>
      <c r="C270" s="84"/>
      <c r="D270" s="85"/>
      <c r="E270" s="85"/>
      <c r="F270" s="85"/>
      <c r="G270" s="85"/>
      <c r="H270" s="85"/>
      <c r="I270" s="85"/>
      <c r="J270" s="85"/>
      <c r="K270" s="85"/>
      <c r="L270" s="85"/>
      <c r="M270" s="85"/>
      <c r="N270" s="85"/>
      <c r="O270" s="85"/>
      <c r="P270" s="85"/>
      <c r="Q270" s="85"/>
      <c r="R270" s="85"/>
    </row>
    <row r="271" spans="2:18">
      <c r="B271" s="83"/>
      <c r="C271" s="84"/>
      <c r="D271" s="85"/>
      <c r="E271" s="85"/>
      <c r="F271" s="85"/>
      <c r="G271" s="85"/>
      <c r="H271" s="85"/>
      <c r="I271" s="85"/>
      <c r="J271" s="85"/>
      <c r="K271" s="85"/>
      <c r="L271" s="85"/>
      <c r="M271" s="85"/>
      <c r="N271" s="85"/>
      <c r="O271" s="85"/>
      <c r="P271" s="85"/>
      <c r="Q271" s="85"/>
      <c r="R271" s="85"/>
    </row>
    <row r="272" spans="2:18">
      <c r="B272" s="83"/>
      <c r="C272" s="84"/>
      <c r="D272" s="85"/>
      <c r="E272" s="85"/>
      <c r="F272" s="85"/>
      <c r="G272" s="85"/>
      <c r="H272" s="85"/>
      <c r="I272" s="85"/>
      <c r="J272" s="85"/>
      <c r="K272" s="85"/>
      <c r="L272" s="85"/>
      <c r="M272" s="85"/>
      <c r="N272" s="85"/>
      <c r="O272" s="85"/>
      <c r="P272" s="85"/>
      <c r="Q272" s="85"/>
      <c r="R272" s="85"/>
    </row>
    <row r="273" spans="2:18">
      <c r="B273" s="83"/>
      <c r="C273" s="84"/>
      <c r="D273" s="85"/>
      <c r="E273" s="85"/>
      <c r="F273" s="85"/>
      <c r="G273" s="85"/>
      <c r="H273" s="85"/>
      <c r="I273" s="85"/>
      <c r="J273" s="85"/>
      <c r="K273" s="85"/>
      <c r="L273" s="85"/>
      <c r="M273" s="85"/>
      <c r="N273" s="85"/>
      <c r="O273" s="85"/>
      <c r="P273" s="85"/>
      <c r="Q273" s="85"/>
      <c r="R273" s="85"/>
    </row>
    <row r="274" spans="2:18">
      <c r="B274" s="83"/>
      <c r="C274" s="84"/>
      <c r="D274" s="85"/>
      <c r="E274" s="85"/>
      <c r="F274" s="85"/>
      <c r="G274" s="85"/>
      <c r="H274" s="85"/>
      <c r="I274" s="85"/>
      <c r="J274" s="85"/>
      <c r="K274" s="85"/>
      <c r="L274" s="85"/>
      <c r="M274" s="85"/>
      <c r="N274" s="85"/>
      <c r="O274" s="85"/>
      <c r="P274" s="85"/>
      <c r="Q274" s="85"/>
      <c r="R274" s="85"/>
    </row>
    <row r="275" spans="2:18">
      <c r="B275" s="83"/>
      <c r="C275" s="84"/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</row>
    <row r="276" spans="2:18">
      <c r="B276" s="83"/>
      <c r="C276" s="84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</row>
    <row r="277" spans="2:18">
      <c r="B277" s="83"/>
      <c r="C277" s="84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</row>
    <row r="278" spans="2:18">
      <c r="B278" s="83"/>
      <c r="C278" s="88"/>
      <c r="D278" s="89"/>
      <c r="E278" s="89"/>
      <c r="F278" s="89"/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</row>
    <row r="279" spans="2:18">
      <c r="B279" s="83"/>
      <c r="C279" s="84"/>
      <c r="D279" s="85"/>
      <c r="E279" s="85"/>
      <c r="F279" s="85"/>
      <c r="G279" s="85"/>
      <c r="H279" s="85"/>
      <c r="I279" s="85"/>
      <c r="J279" s="85"/>
      <c r="K279" s="85"/>
      <c r="L279" s="85"/>
      <c r="M279" s="85"/>
      <c r="N279" s="85"/>
      <c r="O279" s="85"/>
      <c r="P279" s="85"/>
      <c r="Q279" s="85"/>
      <c r="R279" s="85"/>
    </row>
    <row r="280" spans="2:18">
      <c r="B280" s="83"/>
      <c r="C280" s="84"/>
      <c r="D280" s="85"/>
      <c r="E280" s="85"/>
      <c r="F280" s="85"/>
      <c r="G280" s="85"/>
      <c r="H280" s="85"/>
      <c r="I280" s="85"/>
      <c r="J280" s="85"/>
      <c r="K280" s="85"/>
      <c r="L280" s="85"/>
      <c r="M280" s="85"/>
      <c r="N280" s="85"/>
      <c r="O280" s="85"/>
      <c r="P280" s="85"/>
      <c r="Q280" s="85"/>
      <c r="R280" s="85"/>
    </row>
    <row r="281" spans="2:18">
      <c r="B281" s="83"/>
    </row>
    <row r="282" spans="2:18">
      <c r="B282" s="90"/>
    </row>
    <row r="283" spans="2:18">
      <c r="B283" s="91"/>
      <c r="C283" s="84"/>
      <c r="D283" s="85"/>
      <c r="E283" s="85"/>
      <c r="F283" s="85"/>
      <c r="G283" s="85"/>
      <c r="H283" s="85"/>
      <c r="I283" s="85"/>
      <c r="J283" s="85"/>
      <c r="K283" s="85"/>
      <c r="L283" s="85"/>
      <c r="M283" s="85"/>
      <c r="N283" s="85"/>
      <c r="O283" s="85"/>
      <c r="P283" s="85"/>
      <c r="Q283" s="85"/>
      <c r="R283" s="85"/>
    </row>
    <row r="284" spans="2:18">
      <c r="B284" s="83"/>
      <c r="C284" s="86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</row>
    <row r="285" spans="2:18">
      <c r="B285" s="83"/>
      <c r="C285" s="84"/>
      <c r="D285" s="85"/>
      <c r="E285" s="85"/>
      <c r="F285" s="85"/>
      <c r="G285" s="85"/>
      <c r="H285" s="85"/>
      <c r="I285" s="85"/>
      <c r="J285" s="85"/>
      <c r="K285" s="85"/>
      <c r="L285" s="85"/>
      <c r="M285" s="85"/>
      <c r="N285" s="85"/>
      <c r="O285" s="85"/>
      <c r="P285" s="85"/>
      <c r="Q285" s="85"/>
      <c r="R285" s="85"/>
    </row>
    <row r="286" spans="2:18">
      <c r="B286" s="83"/>
      <c r="C286" s="84"/>
      <c r="D286" s="85"/>
      <c r="E286" s="85"/>
      <c r="F286" s="85"/>
      <c r="G286" s="85"/>
      <c r="H286" s="85"/>
      <c r="I286" s="85"/>
      <c r="J286" s="85"/>
      <c r="K286" s="85"/>
      <c r="L286" s="85"/>
      <c r="M286" s="85"/>
      <c r="N286" s="85"/>
      <c r="O286" s="85"/>
      <c r="P286" s="85"/>
      <c r="Q286" s="85"/>
      <c r="R286" s="85"/>
    </row>
    <row r="287" spans="2:18">
      <c r="B287" s="83"/>
      <c r="C287" s="84"/>
      <c r="D287" s="85"/>
      <c r="E287" s="85"/>
      <c r="F287" s="85"/>
      <c r="G287" s="85"/>
      <c r="H287" s="85"/>
      <c r="I287" s="85"/>
      <c r="J287" s="85"/>
      <c r="K287" s="85"/>
      <c r="L287" s="85"/>
      <c r="M287" s="85"/>
      <c r="N287" s="85"/>
      <c r="O287" s="85"/>
      <c r="P287" s="85"/>
      <c r="Q287" s="85"/>
      <c r="R287" s="85"/>
    </row>
    <row r="288" spans="2:18">
      <c r="B288" s="83"/>
      <c r="C288" s="84"/>
      <c r="D288" s="85"/>
      <c r="E288" s="85"/>
      <c r="F288" s="85"/>
      <c r="G288" s="85"/>
      <c r="H288" s="85"/>
      <c r="I288" s="85"/>
      <c r="J288" s="85"/>
      <c r="K288" s="85"/>
      <c r="L288" s="85"/>
      <c r="M288" s="85"/>
      <c r="N288" s="85"/>
      <c r="O288" s="85"/>
      <c r="P288" s="85"/>
      <c r="Q288" s="85"/>
      <c r="R288" s="85"/>
    </row>
    <row r="289" spans="2:18">
      <c r="B289" s="83"/>
      <c r="C289" s="84"/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  <c r="Q289" s="85"/>
      <c r="R289" s="85"/>
    </row>
    <row r="290" spans="2:18">
      <c r="B290" s="83"/>
      <c r="C290" s="84"/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  <c r="Q290" s="85"/>
      <c r="R290" s="85"/>
    </row>
    <row r="291" spans="2:18">
      <c r="B291" s="83"/>
      <c r="C291" s="84"/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  <c r="R291" s="85"/>
    </row>
    <row r="292" spans="2:18">
      <c r="B292" s="83"/>
      <c r="C292" s="84"/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  <c r="R292" s="85"/>
    </row>
    <row r="293" spans="2:18">
      <c r="B293" s="83"/>
      <c r="C293" s="84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  <c r="R293" s="85"/>
    </row>
    <row r="294" spans="2:18">
      <c r="B294" s="83"/>
      <c r="C294" s="84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  <c r="R294" s="85"/>
    </row>
    <row r="295" spans="2:18">
      <c r="B295" s="83"/>
      <c r="C295" s="84"/>
      <c r="D295" s="85"/>
      <c r="E295" s="85"/>
      <c r="F295" s="85"/>
      <c r="G295" s="85"/>
      <c r="H295" s="85"/>
      <c r="I295" s="85"/>
      <c r="J295" s="85"/>
      <c r="K295" s="85"/>
      <c r="L295" s="85"/>
      <c r="M295" s="85"/>
      <c r="N295" s="85"/>
      <c r="O295" s="85"/>
      <c r="P295" s="85"/>
      <c r="Q295" s="85"/>
      <c r="R295" s="85"/>
    </row>
    <row r="296" spans="2:18">
      <c r="B296" s="83"/>
      <c r="C296" s="84"/>
      <c r="D296" s="85"/>
      <c r="E296" s="85"/>
      <c r="F296" s="85"/>
      <c r="G296" s="85"/>
      <c r="H296" s="85"/>
      <c r="I296" s="85"/>
      <c r="J296" s="85"/>
      <c r="K296" s="85"/>
      <c r="L296" s="85"/>
      <c r="M296" s="85"/>
      <c r="N296" s="85"/>
      <c r="O296" s="85"/>
      <c r="P296" s="85"/>
      <c r="Q296" s="85"/>
      <c r="R296" s="85"/>
    </row>
    <row r="297" spans="2:18">
      <c r="B297" s="83"/>
      <c r="C297" s="84"/>
      <c r="D297" s="85"/>
      <c r="E297" s="85"/>
      <c r="F297" s="85"/>
      <c r="G297" s="85"/>
      <c r="H297" s="85"/>
      <c r="I297" s="85"/>
      <c r="J297" s="85"/>
      <c r="K297" s="85"/>
      <c r="L297" s="85"/>
      <c r="M297" s="85"/>
      <c r="N297" s="85"/>
      <c r="O297" s="85"/>
      <c r="P297" s="85"/>
      <c r="Q297" s="85"/>
      <c r="R297" s="85"/>
    </row>
    <row r="298" spans="2:18">
      <c r="B298" s="83"/>
      <c r="C298" s="84"/>
      <c r="D298" s="85"/>
      <c r="E298" s="85"/>
      <c r="F298" s="85"/>
      <c r="G298" s="85"/>
      <c r="H298" s="85"/>
      <c r="I298" s="85"/>
      <c r="J298" s="85"/>
      <c r="K298" s="85"/>
      <c r="L298" s="85"/>
      <c r="M298" s="85"/>
      <c r="N298" s="85"/>
      <c r="O298" s="85"/>
      <c r="P298" s="85"/>
      <c r="Q298" s="85"/>
      <c r="R298" s="85"/>
    </row>
    <row r="299" spans="2:18">
      <c r="B299" s="83"/>
      <c r="C299" s="84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</row>
    <row r="300" spans="2:18">
      <c r="B300" s="83"/>
      <c r="C300" s="86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</row>
    <row r="301" spans="2:18">
      <c r="B301" s="83"/>
      <c r="C301" s="84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  <c r="Q301" s="85"/>
      <c r="R301" s="85"/>
    </row>
    <row r="302" spans="2:18">
      <c r="B302" s="83"/>
      <c r="C302" s="84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5"/>
      <c r="O302" s="85"/>
      <c r="P302" s="85"/>
      <c r="Q302" s="85"/>
      <c r="R302" s="85"/>
    </row>
    <row r="303" spans="2:18">
      <c r="B303" s="83"/>
      <c r="C303" s="84"/>
      <c r="D303" s="85"/>
      <c r="E303" s="85"/>
      <c r="F303" s="85"/>
      <c r="G303" s="85"/>
      <c r="H303" s="85"/>
      <c r="I303" s="85"/>
      <c r="J303" s="85"/>
      <c r="K303" s="85"/>
      <c r="L303" s="85"/>
      <c r="M303" s="85"/>
      <c r="N303" s="85"/>
      <c r="O303" s="85"/>
      <c r="P303" s="85"/>
      <c r="Q303" s="85"/>
      <c r="R303" s="85"/>
    </row>
    <row r="304" spans="2:18">
      <c r="B304" s="83"/>
      <c r="C304" s="84"/>
      <c r="D304" s="85"/>
      <c r="E304" s="85"/>
      <c r="F304" s="85"/>
      <c r="G304" s="85"/>
      <c r="H304" s="85"/>
      <c r="I304" s="85"/>
      <c r="J304" s="85"/>
      <c r="K304" s="85"/>
      <c r="L304" s="85"/>
      <c r="M304" s="85"/>
      <c r="N304" s="85"/>
      <c r="O304" s="85"/>
      <c r="P304" s="85"/>
      <c r="Q304" s="85"/>
      <c r="R304" s="85"/>
    </row>
    <row r="305" spans="2:18">
      <c r="B305" s="83"/>
      <c r="C305" s="84"/>
      <c r="D305" s="85"/>
      <c r="E305" s="85"/>
      <c r="F305" s="85"/>
      <c r="G305" s="85"/>
      <c r="H305" s="85"/>
      <c r="I305" s="85"/>
      <c r="J305" s="85"/>
      <c r="K305" s="85"/>
      <c r="L305" s="85"/>
      <c r="M305" s="85"/>
      <c r="N305" s="85"/>
      <c r="O305" s="85"/>
      <c r="P305" s="85"/>
      <c r="Q305" s="85"/>
      <c r="R305" s="85"/>
    </row>
    <row r="306" spans="2:18">
      <c r="B306" s="83"/>
      <c r="C306" s="84"/>
      <c r="D306" s="85"/>
      <c r="E306" s="85"/>
      <c r="F306" s="85"/>
      <c r="G306" s="85"/>
      <c r="H306" s="85"/>
      <c r="I306" s="85"/>
      <c r="J306" s="85"/>
      <c r="K306" s="85"/>
      <c r="L306" s="85"/>
      <c r="M306" s="85"/>
      <c r="N306" s="85"/>
      <c r="O306" s="85"/>
      <c r="P306" s="85"/>
      <c r="Q306" s="85"/>
      <c r="R306" s="85"/>
    </row>
    <row r="307" spans="2:18">
      <c r="B307" s="83"/>
      <c r="C307" s="84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</row>
    <row r="308" spans="2:18">
      <c r="B308" s="83"/>
      <c r="C308" s="84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</row>
    <row r="309" spans="2:18">
      <c r="B309" s="83"/>
      <c r="C309" s="88"/>
      <c r="D309" s="89"/>
      <c r="E309" s="89"/>
      <c r="F309" s="89"/>
      <c r="G309" s="89"/>
      <c r="H309" s="89"/>
      <c r="I309" s="89"/>
      <c r="J309" s="89"/>
      <c r="K309" s="89"/>
      <c r="L309" s="89"/>
      <c r="M309" s="89"/>
      <c r="N309" s="89"/>
      <c r="O309" s="89"/>
      <c r="P309" s="89"/>
      <c r="Q309" s="89"/>
      <c r="R309" s="89"/>
    </row>
    <row r="310" spans="2:18">
      <c r="B310" s="83"/>
      <c r="C310" s="84"/>
      <c r="D310" s="85"/>
      <c r="E310" s="85"/>
      <c r="F310" s="85"/>
      <c r="G310" s="85"/>
      <c r="H310" s="85"/>
      <c r="I310" s="85"/>
      <c r="J310" s="85"/>
      <c r="K310" s="85"/>
      <c r="L310" s="85"/>
      <c r="M310" s="85"/>
      <c r="N310" s="85"/>
      <c r="O310" s="85"/>
      <c r="P310" s="85"/>
      <c r="Q310" s="85"/>
      <c r="R310" s="85"/>
    </row>
    <row r="311" spans="2:18">
      <c r="B311" s="83"/>
      <c r="C311" s="84"/>
      <c r="D311" s="85"/>
      <c r="E311" s="85"/>
      <c r="F311" s="85"/>
      <c r="G311" s="85"/>
      <c r="H311" s="85"/>
      <c r="I311" s="85"/>
      <c r="J311" s="85"/>
      <c r="K311" s="85"/>
      <c r="L311" s="85"/>
      <c r="M311" s="85"/>
      <c r="N311" s="85"/>
      <c r="O311" s="85"/>
      <c r="P311" s="85"/>
      <c r="Q311" s="85"/>
      <c r="R311" s="85"/>
    </row>
    <row r="312" spans="2:18">
      <c r="B312" s="83"/>
    </row>
    <row r="313" spans="2:18">
      <c r="B313" s="90"/>
    </row>
    <row r="314" spans="2:18">
      <c r="B314" s="91"/>
      <c r="C314" s="84"/>
      <c r="D314" s="85"/>
      <c r="E314" s="85"/>
      <c r="F314" s="85"/>
      <c r="G314" s="85"/>
      <c r="H314" s="85"/>
      <c r="I314" s="85"/>
      <c r="J314" s="85"/>
      <c r="K314" s="85"/>
      <c r="L314" s="85"/>
      <c r="M314" s="85"/>
      <c r="N314" s="85"/>
      <c r="O314" s="85"/>
      <c r="P314" s="85"/>
      <c r="Q314" s="85"/>
      <c r="R314" s="85"/>
    </row>
    <row r="315" spans="2:18">
      <c r="B315" s="83"/>
      <c r="C315" s="86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</row>
    <row r="316" spans="2:18">
      <c r="B316" s="83"/>
      <c r="C316" s="84"/>
      <c r="D316" s="85"/>
      <c r="E316" s="85"/>
      <c r="F316" s="85"/>
      <c r="G316" s="85"/>
      <c r="H316" s="85"/>
      <c r="I316" s="85"/>
      <c r="J316" s="85"/>
      <c r="K316" s="85"/>
      <c r="L316" s="85"/>
      <c r="M316" s="85"/>
      <c r="N316" s="85"/>
      <c r="O316" s="85"/>
      <c r="P316" s="85"/>
      <c r="Q316" s="85"/>
      <c r="R316" s="85"/>
    </row>
    <row r="317" spans="2:18">
      <c r="B317" s="83"/>
      <c r="C317" s="84"/>
      <c r="D317" s="85"/>
      <c r="E317" s="85"/>
      <c r="F317" s="85"/>
      <c r="G317" s="85"/>
      <c r="H317" s="85"/>
      <c r="I317" s="85"/>
      <c r="J317" s="85"/>
      <c r="K317" s="85"/>
      <c r="L317" s="85"/>
      <c r="M317" s="85"/>
      <c r="N317" s="85"/>
      <c r="O317" s="85"/>
      <c r="P317" s="85"/>
      <c r="Q317" s="85"/>
      <c r="R317" s="85"/>
    </row>
    <row r="318" spans="2:18">
      <c r="B318" s="83"/>
      <c r="C318" s="84"/>
      <c r="D318" s="85"/>
      <c r="E318" s="85"/>
      <c r="F318" s="85"/>
      <c r="G318" s="85"/>
      <c r="H318" s="85"/>
      <c r="I318" s="85"/>
      <c r="J318" s="85"/>
      <c r="K318" s="85"/>
      <c r="L318" s="85"/>
      <c r="M318" s="85"/>
      <c r="N318" s="85"/>
      <c r="O318" s="85"/>
      <c r="P318" s="85"/>
      <c r="Q318" s="85"/>
      <c r="R318" s="85"/>
    </row>
    <row r="319" spans="2:18">
      <c r="B319" s="83"/>
      <c r="C319" s="84"/>
      <c r="D319" s="85"/>
      <c r="E319" s="85"/>
      <c r="F319" s="85"/>
      <c r="G319" s="85"/>
      <c r="H319" s="85"/>
      <c r="I319" s="85"/>
      <c r="J319" s="85"/>
      <c r="K319" s="85"/>
      <c r="L319" s="85"/>
      <c r="M319" s="85"/>
      <c r="N319" s="85"/>
      <c r="O319" s="85"/>
      <c r="P319" s="85"/>
      <c r="Q319" s="85"/>
      <c r="R319" s="85"/>
    </row>
    <row r="320" spans="2:18">
      <c r="B320" s="83"/>
      <c r="C320" s="84"/>
      <c r="D320" s="85"/>
      <c r="E320" s="85"/>
      <c r="F320" s="85"/>
      <c r="G320" s="85"/>
      <c r="H320" s="85"/>
      <c r="I320" s="85"/>
      <c r="J320" s="85"/>
      <c r="K320" s="85"/>
      <c r="L320" s="85"/>
      <c r="M320" s="85"/>
      <c r="N320" s="85"/>
      <c r="O320" s="85"/>
      <c r="P320" s="85"/>
      <c r="Q320" s="85"/>
      <c r="R320" s="85"/>
    </row>
    <row r="321" spans="2:18">
      <c r="B321" s="83"/>
      <c r="C321" s="84"/>
      <c r="D321" s="85"/>
      <c r="E321" s="85"/>
      <c r="F321" s="85"/>
      <c r="G321" s="85"/>
      <c r="H321" s="85"/>
      <c r="I321" s="85"/>
      <c r="J321" s="85"/>
      <c r="K321" s="85"/>
      <c r="L321" s="85"/>
      <c r="M321" s="85"/>
      <c r="N321" s="85"/>
      <c r="O321" s="85"/>
      <c r="P321" s="85"/>
      <c r="Q321" s="85"/>
      <c r="R321" s="85"/>
    </row>
    <row r="322" spans="2:18">
      <c r="B322" s="83"/>
      <c r="C322" s="84"/>
      <c r="D322" s="85"/>
      <c r="E322" s="85"/>
      <c r="F322" s="85"/>
      <c r="G322" s="85"/>
      <c r="H322" s="85"/>
      <c r="I322" s="85"/>
      <c r="J322" s="85"/>
      <c r="K322" s="85"/>
      <c r="L322" s="85"/>
      <c r="M322" s="85"/>
      <c r="N322" s="85"/>
      <c r="O322" s="85"/>
      <c r="P322" s="85"/>
      <c r="Q322" s="85"/>
      <c r="R322" s="85"/>
    </row>
    <row r="323" spans="2:18">
      <c r="B323" s="83"/>
      <c r="C323" s="84"/>
      <c r="D323" s="85"/>
      <c r="E323" s="85"/>
      <c r="F323" s="85"/>
      <c r="G323" s="85"/>
      <c r="H323" s="85"/>
      <c r="I323" s="85"/>
      <c r="J323" s="85"/>
      <c r="K323" s="85"/>
      <c r="L323" s="85"/>
      <c r="M323" s="85"/>
      <c r="N323" s="85"/>
      <c r="O323" s="85"/>
      <c r="P323" s="85"/>
      <c r="Q323" s="85"/>
      <c r="R323" s="85"/>
    </row>
    <row r="324" spans="2:18">
      <c r="B324" s="83"/>
      <c r="C324" s="84"/>
      <c r="D324" s="85"/>
      <c r="E324" s="85"/>
      <c r="F324" s="85"/>
      <c r="G324" s="85"/>
      <c r="H324" s="85"/>
      <c r="I324" s="85"/>
      <c r="J324" s="85"/>
      <c r="K324" s="85"/>
      <c r="L324" s="85"/>
      <c r="M324" s="85"/>
      <c r="N324" s="85"/>
      <c r="O324" s="85"/>
      <c r="P324" s="85"/>
      <c r="Q324" s="85"/>
      <c r="R324" s="85"/>
    </row>
    <row r="325" spans="2:18">
      <c r="B325" s="83"/>
      <c r="C325" s="84"/>
      <c r="D325" s="85"/>
      <c r="E325" s="85"/>
      <c r="F325" s="85"/>
      <c r="G325" s="85"/>
      <c r="H325" s="85"/>
      <c r="I325" s="85"/>
      <c r="J325" s="85"/>
      <c r="K325" s="85"/>
      <c r="L325" s="85"/>
      <c r="M325" s="85"/>
      <c r="N325" s="85"/>
      <c r="O325" s="85"/>
      <c r="P325" s="85"/>
      <c r="Q325" s="85"/>
      <c r="R325" s="85"/>
    </row>
    <row r="326" spans="2:18">
      <c r="B326" s="83"/>
      <c r="C326" s="84"/>
      <c r="D326" s="85"/>
      <c r="E326" s="85"/>
      <c r="F326" s="85"/>
      <c r="G326" s="85"/>
      <c r="H326" s="85"/>
      <c r="I326" s="85"/>
      <c r="J326" s="85"/>
      <c r="K326" s="85"/>
      <c r="L326" s="85"/>
      <c r="M326" s="85"/>
      <c r="N326" s="85"/>
      <c r="O326" s="85"/>
      <c r="P326" s="85"/>
      <c r="Q326" s="85"/>
      <c r="R326" s="85"/>
    </row>
    <row r="327" spans="2:18">
      <c r="B327" s="83"/>
      <c r="C327" s="84"/>
      <c r="D327" s="85"/>
      <c r="E327" s="85"/>
      <c r="F327" s="85"/>
      <c r="G327" s="85"/>
      <c r="H327" s="85"/>
      <c r="I327" s="85"/>
      <c r="J327" s="85"/>
      <c r="K327" s="85"/>
      <c r="L327" s="85"/>
      <c r="M327" s="85"/>
      <c r="N327" s="85"/>
      <c r="O327" s="85"/>
      <c r="P327" s="85"/>
      <c r="Q327" s="85"/>
      <c r="R327" s="85"/>
    </row>
    <row r="328" spans="2:18">
      <c r="B328" s="83"/>
      <c r="C328" s="84"/>
      <c r="D328" s="85"/>
      <c r="E328" s="85"/>
      <c r="F328" s="85"/>
      <c r="G328" s="85"/>
      <c r="H328" s="85"/>
      <c r="I328" s="85"/>
      <c r="J328" s="85"/>
      <c r="K328" s="85"/>
      <c r="L328" s="85"/>
      <c r="M328" s="85"/>
      <c r="N328" s="85"/>
      <c r="O328" s="85"/>
      <c r="P328" s="85"/>
      <c r="Q328" s="85"/>
      <c r="R328" s="85"/>
    </row>
    <row r="329" spans="2:18">
      <c r="B329" s="83"/>
      <c r="C329" s="84"/>
      <c r="D329" s="85"/>
      <c r="E329" s="85"/>
      <c r="F329" s="85"/>
      <c r="G329" s="85"/>
      <c r="H329" s="85"/>
      <c r="I329" s="85"/>
      <c r="J329" s="85"/>
      <c r="K329" s="85"/>
      <c r="L329" s="85"/>
      <c r="M329" s="85"/>
      <c r="N329" s="85"/>
      <c r="O329" s="85"/>
      <c r="P329" s="85"/>
      <c r="Q329" s="85"/>
      <c r="R329" s="85"/>
    </row>
    <row r="330" spans="2:18">
      <c r="B330" s="83"/>
      <c r="C330" s="84"/>
      <c r="D330" s="85"/>
      <c r="E330" s="85"/>
      <c r="F330" s="85"/>
      <c r="G330" s="85"/>
      <c r="H330" s="85"/>
      <c r="I330" s="85"/>
      <c r="J330" s="85"/>
      <c r="K330" s="85"/>
      <c r="L330" s="85"/>
      <c r="M330" s="85"/>
      <c r="N330" s="85"/>
      <c r="O330" s="85"/>
      <c r="P330" s="85"/>
      <c r="Q330" s="85"/>
      <c r="R330" s="85"/>
    </row>
    <row r="331" spans="2:18">
      <c r="B331" s="83"/>
      <c r="C331" s="86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</row>
    <row r="332" spans="2:18">
      <c r="B332" s="83"/>
      <c r="C332" s="84"/>
      <c r="D332" s="85"/>
      <c r="E332" s="85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</row>
    <row r="333" spans="2:18">
      <c r="B333" s="83"/>
      <c r="C333" s="84"/>
      <c r="D333" s="85"/>
      <c r="E333" s="85"/>
      <c r="F333" s="85"/>
      <c r="G333" s="85"/>
      <c r="H333" s="85"/>
      <c r="I333" s="85"/>
      <c r="J333" s="85"/>
      <c r="K333" s="85"/>
      <c r="L333" s="85"/>
      <c r="M333" s="85"/>
      <c r="N333" s="85"/>
      <c r="O333" s="85"/>
      <c r="P333" s="85"/>
      <c r="Q333" s="85"/>
      <c r="R333" s="85"/>
    </row>
    <row r="334" spans="2:18">
      <c r="B334" s="83"/>
      <c r="C334" s="84"/>
      <c r="D334" s="85"/>
      <c r="E334" s="85"/>
      <c r="F334" s="85"/>
      <c r="G334" s="85"/>
      <c r="H334" s="85"/>
      <c r="I334" s="85"/>
      <c r="J334" s="85"/>
      <c r="K334" s="85"/>
      <c r="L334" s="85"/>
      <c r="M334" s="85"/>
      <c r="N334" s="85"/>
      <c r="O334" s="85"/>
      <c r="P334" s="85"/>
      <c r="Q334" s="85"/>
      <c r="R334" s="85"/>
    </row>
    <row r="335" spans="2:18">
      <c r="B335" s="83"/>
      <c r="C335" s="84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  <c r="Q335" s="85"/>
      <c r="R335" s="85"/>
    </row>
    <row r="336" spans="2:18">
      <c r="B336" s="83"/>
      <c r="C336" s="84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</row>
    <row r="337" spans="2:18">
      <c r="B337" s="83"/>
      <c r="C337" s="84"/>
      <c r="D337" s="85"/>
      <c r="E337" s="85"/>
      <c r="F337" s="85"/>
      <c r="G337" s="85"/>
      <c r="H337" s="85"/>
      <c r="I337" s="85"/>
      <c r="J337" s="85"/>
      <c r="K337" s="85"/>
      <c r="L337" s="85"/>
      <c r="M337" s="85"/>
      <c r="N337" s="85"/>
      <c r="O337" s="85"/>
      <c r="P337" s="85"/>
      <c r="Q337" s="85"/>
      <c r="R337" s="85"/>
    </row>
    <row r="338" spans="2:18">
      <c r="B338" s="83"/>
      <c r="C338" s="84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  <c r="Q338" s="85"/>
      <c r="R338" s="85"/>
    </row>
    <row r="339" spans="2:18">
      <c r="B339" s="83"/>
      <c r="C339" s="84"/>
      <c r="D339" s="85"/>
      <c r="E339" s="85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</row>
    <row r="340" spans="2:18">
      <c r="B340" s="83"/>
      <c r="C340" s="88"/>
      <c r="D340" s="89"/>
      <c r="E340" s="89"/>
      <c r="F340" s="89"/>
      <c r="G340" s="89"/>
      <c r="H340" s="89"/>
      <c r="I340" s="89"/>
      <c r="J340" s="89"/>
      <c r="K340" s="89"/>
      <c r="L340" s="89"/>
      <c r="M340" s="89"/>
      <c r="N340" s="89"/>
      <c r="O340" s="89"/>
      <c r="P340" s="89"/>
      <c r="Q340" s="89"/>
      <c r="R340" s="89"/>
    </row>
    <row r="341" spans="2:18">
      <c r="B341" s="83"/>
      <c r="C341" s="84"/>
      <c r="D341" s="85"/>
      <c r="E341" s="85"/>
      <c r="F341" s="85"/>
      <c r="G341" s="85"/>
      <c r="H341" s="85"/>
      <c r="I341" s="85"/>
      <c r="J341" s="85"/>
      <c r="K341" s="85"/>
      <c r="L341" s="85"/>
      <c r="M341" s="85"/>
      <c r="N341" s="85"/>
      <c r="O341" s="85"/>
      <c r="P341" s="85"/>
      <c r="Q341" s="85"/>
      <c r="R341" s="85"/>
    </row>
    <row r="342" spans="2:18">
      <c r="B342" s="83"/>
      <c r="C342" s="84"/>
      <c r="D342" s="85"/>
      <c r="E342" s="85"/>
      <c r="F342" s="85"/>
      <c r="G342" s="85"/>
      <c r="H342" s="85"/>
      <c r="I342" s="85"/>
      <c r="J342" s="85"/>
      <c r="K342" s="85"/>
      <c r="L342" s="85"/>
      <c r="M342" s="85"/>
      <c r="N342" s="85"/>
      <c r="O342" s="85"/>
      <c r="P342" s="85"/>
      <c r="Q342" s="85"/>
      <c r="R342" s="85"/>
    </row>
    <row r="343" spans="2:18">
      <c r="B343" s="83"/>
    </row>
    <row r="344" spans="2:18">
      <c r="B344" s="90"/>
    </row>
    <row r="345" spans="2:18">
      <c r="B345" s="91"/>
      <c r="C345" s="84"/>
      <c r="D345" s="85"/>
      <c r="E345" s="85"/>
      <c r="F345" s="85"/>
      <c r="G345" s="85"/>
      <c r="H345" s="85"/>
      <c r="I345" s="85"/>
      <c r="J345" s="85"/>
      <c r="K345" s="85"/>
      <c r="L345" s="85"/>
      <c r="M345" s="85"/>
      <c r="N345" s="85"/>
      <c r="O345" s="85"/>
      <c r="P345" s="85"/>
      <c r="Q345" s="85"/>
      <c r="R345" s="85"/>
    </row>
    <row r="346" spans="2:18">
      <c r="B346" s="83"/>
      <c r="C346" s="86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</row>
    <row r="347" spans="2:18">
      <c r="B347" s="83"/>
      <c r="C347" s="84"/>
      <c r="D347" s="85"/>
      <c r="E347" s="85"/>
      <c r="F347" s="85"/>
      <c r="G347" s="85"/>
      <c r="H347" s="85"/>
      <c r="I347" s="85"/>
      <c r="J347" s="85"/>
      <c r="K347" s="85"/>
      <c r="L347" s="85"/>
      <c r="M347" s="85"/>
      <c r="N347" s="85"/>
      <c r="O347" s="85"/>
      <c r="P347" s="85"/>
      <c r="Q347" s="85"/>
      <c r="R347" s="85"/>
    </row>
    <row r="348" spans="2:18">
      <c r="B348" s="83"/>
      <c r="C348" s="84"/>
      <c r="D348" s="85"/>
      <c r="E348" s="85"/>
      <c r="F348" s="85"/>
      <c r="G348" s="85"/>
      <c r="H348" s="85"/>
      <c r="I348" s="85"/>
      <c r="J348" s="85"/>
      <c r="K348" s="85"/>
      <c r="L348" s="85"/>
      <c r="M348" s="85"/>
      <c r="N348" s="85"/>
      <c r="O348" s="85"/>
      <c r="P348" s="85"/>
      <c r="Q348" s="85"/>
      <c r="R348" s="85"/>
    </row>
    <row r="349" spans="2:18">
      <c r="B349" s="83"/>
      <c r="C349" s="84"/>
      <c r="D349" s="85"/>
      <c r="E349" s="85"/>
      <c r="F349" s="85"/>
      <c r="G349" s="85"/>
      <c r="H349" s="85"/>
      <c r="I349" s="85"/>
      <c r="J349" s="85"/>
      <c r="K349" s="85"/>
      <c r="L349" s="85"/>
      <c r="M349" s="85"/>
      <c r="N349" s="85"/>
      <c r="O349" s="85"/>
      <c r="P349" s="85"/>
      <c r="Q349" s="85"/>
      <c r="R349" s="85"/>
    </row>
    <row r="350" spans="2:18">
      <c r="B350" s="83"/>
      <c r="C350" s="84"/>
      <c r="D350" s="85"/>
      <c r="E350" s="85"/>
      <c r="F350" s="85"/>
      <c r="G350" s="85"/>
      <c r="H350" s="85"/>
      <c r="I350" s="85"/>
      <c r="J350" s="85"/>
      <c r="K350" s="85"/>
      <c r="L350" s="85"/>
      <c r="M350" s="85"/>
      <c r="N350" s="85"/>
      <c r="O350" s="85"/>
      <c r="P350" s="85"/>
      <c r="Q350" s="85"/>
      <c r="R350" s="85"/>
    </row>
    <row r="351" spans="2:18">
      <c r="B351" s="83"/>
      <c r="C351" s="84"/>
      <c r="D351" s="85"/>
      <c r="E351" s="85"/>
      <c r="F351" s="85"/>
      <c r="G351" s="85"/>
      <c r="H351" s="85"/>
      <c r="I351" s="85"/>
      <c r="J351" s="85"/>
      <c r="K351" s="85"/>
      <c r="L351" s="85"/>
      <c r="M351" s="85"/>
      <c r="N351" s="85"/>
      <c r="O351" s="85"/>
      <c r="P351" s="85"/>
      <c r="Q351" s="85"/>
      <c r="R351" s="85"/>
    </row>
    <row r="352" spans="2:18">
      <c r="B352" s="83"/>
      <c r="C352" s="84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5"/>
      <c r="O352" s="85"/>
      <c r="P352" s="85"/>
      <c r="Q352" s="85"/>
      <c r="R352" s="85"/>
    </row>
    <row r="353" spans="2:18">
      <c r="B353" s="83"/>
      <c r="C353" s="84"/>
      <c r="D353" s="85"/>
      <c r="E353" s="85"/>
      <c r="F353" s="85"/>
      <c r="G353" s="85"/>
      <c r="H353" s="85"/>
      <c r="I353" s="85"/>
      <c r="J353" s="85"/>
      <c r="K353" s="85"/>
      <c r="L353" s="85"/>
      <c r="M353" s="85"/>
      <c r="N353" s="85"/>
      <c r="O353" s="85"/>
      <c r="P353" s="85"/>
      <c r="Q353" s="85"/>
      <c r="R353" s="85"/>
    </row>
    <row r="354" spans="2:18">
      <c r="B354" s="83"/>
      <c r="C354" s="84"/>
      <c r="D354" s="85"/>
      <c r="E354" s="85"/>
      <c r="F354" s="85"/>
      <c r="G354" s="85"/>
      <c r="H354" s="85"/>
      <c r="I354" s="85"/>
      <c r="J354" s="85"/>
      <c r="K354" s="85"/>
      <c r="L354" s="85"/>
      <c r="M354" s="85"/>
      <c r="N354" s="85"/>
      <c r="O354" s="85"/>
      <c r="P354" s="85"/>
      <c r="Q354" s="85"/>
      <c r="R354" s="85"/>
    </row>
    <row r="355" spans="2:18">
      <c r="B355" s="83"/>
      <c r="C355" s="84"/>
      <c r="D355" s="85"/>
      <c r="E355" s="85"/>
      <c r="F355" s="85"/>
      <c r="G355" s="85"/>
      <c r="H355" s="85"/>
      <c r="I355" s="85"/>
      <c r="J355" s="85"/>
      <c r="K355" s="85"/>
      <c r="L355" s="85"/>
      <c r="M355" s="85"/>
      <c r="N355" s="85"/>
      <c r="O355" s="85"/>
      <c r="P355" s="85"/>
      <c r="Q355" s="85"/>
      <c r="R355" s="85"/>
    </row>
    <row r="356" spans="2:18">
      <c r="B356" s="83"/>
      <c r="C356" s="84"/>
      <c r="D356" s="85"/>
      <c r="E356" s="85"/>
      <c r="F356" s="85"/>
      <c r="G356" s="85"/>
      <c r="H356" s="85"/>
      <c r="I356" s="85"/>
      <c r="J356" s="85"/>
      <c r="K356" s="85"/>
      <c r="L356" s="85"/>
      <c r="M356" s="85"/>
      <c r="N356" s="85"/>
      <c r="O356" s="85"/>
      <c r="P356" s="85"/>
      <c r="Q356" s="85"/>
      <c r="R356" s="85"/>
    </row>
    <row r="357" spans="2:18">
      <c r="B357" s="83"/>
      <c r="C357" s="84"/>
      <c r="D357" s="85"/>
      <c r="E357" s="85"/>
      <c r="F357" s="85"/>
      <c r="G357" s="85"/>
      <c r="H357" s="85"/>
      <c r="I357" s="85"/>
      <c r="J357" s="85"/>
      <c r="K357" s="85"/>
      <c r="L357" s="85"/>
      <c r="M357" s="85"/>
      <c r="N357" s="85"/>
      <c r="O357" s="85"/>
      <c r="P357" s="85"/>
      <c r="Q357" s="85"/>
      <c r="R357" s="85"/>
    </row>
    <row r="358" spans="2:18">
      <c r="B358" s="83"/>
      <c r="C358" s="84"/>
      <c r="D358" s="85"/>
      <c r="E358" s="85"/>
      <c r="F358" s="85"/>
      <c r="G358" s="85"/>
      <c r="H358" s="85"/>
      <c r="I358" s="85"/>
      <c r="J358" s="85"/>
      <c r="K358" s="85"/>
      <c r="L358" s="85"/>
      <c r="M358" s="85"/>
      <c r="N358" s="85"/>
      <c r="O358" s="85"/>
      <c r="P358" s="85"/>
      <c r="Q358" s="85"/>
      <c r="R358" s="85"/>
    </row>
    <row r="359" spans="2:18">
      <c r="B359" s="83"/>
      <c r="C359" s="84"/>
      <c r="D359" s="85"/>
      <c r="E359" s="85"/>
      <c r="F359" s="85"/>
      <c r="G359" s="85"/>
      <c r="H359" s="85"/>
      <c r="I359" s="85"/>
      <c r="J359" s="85"/>
      <c r="K359" s="85"/>
      <c r="L359" s="85"/>
      <c r="M359" s="85"/>
      <c r="N359" s="85"/>
      <c r="O359" s="85"/>
      <c r="P359" s="85"/>
      <c r="Q359" s="85"/>
      <c r="R359" s="85"/>
    </row>
    <row r="360" spans="2:18">
      <c r="B360" s="83"/>
      <c r="C360" s="84"/>
      <c r="D360" s="85"/>
      <c r="E360" s="85"/>
      <c r="F360" s="85"/>
      <c r="G360" s="85"/>
      <c r="H360" s="85"/>
      <c r="I360" s="85"/>
      <c r="J360" s="85"/>
      <c r="K360" s="85"/>
      <c r="L360" s="85"/>
      <c r="M360" s="85"/>
      <c r="N360" s="85"/>
      <c r="O360" s="85"/>
      <c r="P360" s="85"/>
      <c r="Q360" s="85"/>
      <c r="R360" s="85"/>
    </row>
    <row r="361" spans="2:18">
      <c r="B361" s="83"/>
      <c r="C361" s="84"/>
      <c r="D361" s="85"/>
      <c r="E361" s="85"/>
      <c r="F361" s="85"/>
      <c r="G361" s="85"/>
      <c r="H361" s="85"/>
      <c r="I361" s="85"/>
      <c r="J361" s="85"/>
      <c r="K361" s="85"/>
      <c r="L361" s="85"/>
      <c r="M361" s="85"/>
      <c r="N361" s="85"/>
      <c r="O361" s="85"/>
      <c r="P361" s="85"/>
      <c r="Q361" s="85"/>
      <c r="R361" s="85"/>
    </row>
    <row r="362" spans="2:18">
      <c r="B362" s="83"/>
      <c r="C362" s="86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</row>
    <row r="363" spans="2:18">
      <c r="B363" s="83"/>
      <c r="C363" s="84"/>
      <c r="D363" s="85"/>
      <c r="E363" s="85"/>
      <c r="F363" s="85"/>
      <c r="G363" s="85"/>
      <c r="H363" s="85"/>
      <c r="I363" s="85"/>
      <c r="J363" s="85"/>
      <c r="K363" s="85"/>
      <c r="L363" s="85"/>
      <c r="M363" s="85"/>
      <c r="N363" s="85"/>
      <c r="O363" s="85"/>
      <c r="P363" s="85"/>
      <c r="Q363" s="85"/>
      <c r="R363" s="85"/>
    </row>
    <row r="364" spans="2:18">
      <c r="B364" s="83"/>
      <c r="C364" s="84"/>
      <c r="D364" s="85"/>
      <c r="E364" s="85"/>
      <c r="F364" s="85"/>
      <c r="G364" s="85"/>
      <c r="H364" s="85"/>
      <c r="I364" s="85"/>
      <c r="J364" s="85"/>
      <c r="K364" s="85"/>
      <c r="L364" s="85"/>
      <c r="M364" s="85"/>
      <c r="N364" s="85"/>
      <c r="O364" s="85"/>
      <c r="P364" s="85"/>
      <c r="Q364" s="85"/>
      <c r="R364" s="85"/>
    </row>
    <row r="365" spans="2:18">
      <c r="B365" s="83"/>
      <c r="C365" s="84"/>
      <c r="D365" s="85"/>
      <c r="E365" s="85"/>
      <c r="F365" s="85"/>
      <c r="G365" s="85"/>
      <c r="H365" s="85"/>
      <c r="I365" s="85"/>
      <c r="J365" s="85"/>
      <c r="K365" s="85"/>
      <c r="L365" s="85"/>
      <c r="M365" s="85"/>
      <c r="N365" s="85"/>
      <c r="O365" s="85"/>
      <c r="P365" s="85"/>
      <c r="Q365" s="85"/>
      <c r="R365" s="85"/>
    </row>
    <row r="366" spans="2:18">
      <c r="B366" s="83"/>
      <c r="C366" s="84"/>
      <c r="D366" s="85"/>
      <c r="E366" s="85"/>
      <c r="F366" s="85"/>
      <c r="G366" s="85"/>
      <c r="H366" s="85"/>
      <c r="I366" s="85"/>
      <c r="J366" s="85"/>
      <c r="K366" s="85"/>
      <c r="L366" s="85"/>
      <c r="M366" s="85"/>
      <c r="N366" s="85"/>
      <c r="O366" s="85"/>
      <c r="P366" s="85"/>
      <c r="Q366" s="85"/>
      <c r="R366" s="85"/>
    </row>
    <row r="367" spans="2:18">
      <c r="B367" s="83"/>
      <c r="C367" s="84"/>
      <c r="D367" s="85"/>
      <c r="E367" s="85"/>
      <c r="F367" s="85"/>
      <c r="G367" s="85"/>
      <c r="H367" s="85"/>
      <c r="I367" s="85"/>
      <c r="J367" s="85"/>
      <c r="K367" s="85"/>
      <c r="L367" s="85"/>
      <c r="M367" s="85"/>
      <c r="N367" s="85"/>
      <c r="O367" s="85"/>
      <c r="P367" s="85"/>
      <c r="Q367" s="85"/>
      <c r="R367" s="85"/>
    </row>
    <row r="368" spans="2:18">
      <c r="B368" s="83"/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</row>
    <row r="369" spans="2:18">
      <c r="B369" s="83"/>
      <c r="C369" s="84"/>
      <c r="D369" s="85"/>
      <c r="E369" s="85"/>
      <c r="F369" s="85"/>
      <c r="G369" s="85"/>
      <c r="H369" s="85"/>
      <c r="I369" s="85"/>
      <c r="J369" s="85"/>
      <c r="K369" s="85"/>
      <c r="L369" s="85"/>
      <c r="M369" s="85"/>
      <c r="N369" s="85"/>
      <c r="O369" s="85"/>
      <c r="P369" s="85"/>
      <c r="Q369" s="85"/>
      <c r="R369" s="85"/>
    </row>
    <row r="370" spans="2:18">
      <c r="B370" s="83"/>
      <c r="C370" s="84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  <c r="Q370" s="85"/>
      <c r="R370" s="85"/>
    </row>
    <row r="371" spans="2:18">
      <c r="B371" s="83"/>
      <c r="C371" s="88"/>
      <c r="D371" s="89"/>
      <c r="E371" s="89"/>
      <c r="F371" s="89"/>
      <c r="G371" s="89"/>
      <c r="H371" s="89"/>
      <c r="I371" s="89"/>
      <c r="J371" s="89"/>
      <c r="K371" s="89"/>
      <c r="L371" s="89"/>
      <c r="M371" s="89"/>
      <c r="N371" s="89"/>
      <c r="O371" s="89"/>
      <c r="P371" s="89"/>
      <c r="Q371" s="89"/>
      <c r="R371" s="89"/>
    </row>
    <row r="372" spans="2:18">
      <c r="B372" s="83"/>
      <c r="C372" s="84"/>
      <c r="D372" s="85"/>
      <c r="E372" s="85"/>
      <c r="F372" s="85"/>
      <c r="G372" s="85"/>
      <c r="H372" s="85"/>
      <c r="I372" s="85"/>
      <c r="J372" s="85"/>
      <c r="K372" s="85"/>
      <c r="L372" s="85"/>
      <c r="M372" s="85"/>
      <c r="N372" s="85"/>
      <c r="O372" s="85"/>
      <c r="P372" s="85"/>
      <c r="Q372" s="85"/>
      <c r="R372" s="85"/>
    </row>
    <row r="373" spans="2:18">
      <c r="B373" s="83"/>
      <c r="C373" s="84"/>
      <c r="D373" s="85"/>
      <c r="E373" s="85"/>
      <c r="F373" s="85"/>
      <c r="G373" s="85"/>
      <c r="H373" s="85"/>
      <c r="I373" s="85"/>
      <c r="J373" s="85"/>
      <c r="K373" s="85"/>
      <c r="L373" s="85"/>
      <c r="M373" s="85"/>
      <c r="N373" s="85"/>
      <c r="O373" s="85"/>
      <c r="P373" s="85"/>
      <c r="Q373" s="85"/>
      <c r="R373" s="85"/>
    </row>
    <row r="374" spans="2:18">
      <c r="B374" s="83"/>
    </row>
    <row r="375" spans="2:18">
      <c r="B375" s="90"/>
    </row>
    <row r="376" spans="2:18">
      <c r="B376" s="91"/>
      <c r="C376" s="84"/>
      <c r="D376" s="85"/>
      <c r="E376" s="85"/>
      <c r="F376" s="85"/>
      <c r="G376" s="85"/>
      <c r="H376" s="85"/>
      <c r="I376" s="85"/>
      <c r="J376" s="85"/>
      <c r="K376" s="85"/>
      <c r="L376" s="85"/>
      <c r="M376" s="85"/>
      <c r="N376" s="85"/>
      <c r="O376" s="85"/>
      <c r="P376" s="85"/>
      <c r="Q376" s="85"/>
      <c r="R376" s="85"/>
    </row>
    <row r="377" spans="2:18">
      <c r="B377" s="83"/>
      <c r="C377" s="86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</row>
    <row r="378" spans="2:18">
      <c r="B378" s="83"/>
      <c r="C378" s="84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5"/>
      <c r="P378" s="85"/>
      <c r="Q378" s="85"/>
      <c r="R378" s="85"/>
    </row>
    <row r="379" spans="2:18">
      <c r="B379" s="83"/>
      <c r="C379" s="84"/>
      <c r="D379" s="85"/>
      <c r="E379" s="85"/>
      <c r="F379" s="85"/>
      <c r="G379" s="85"/>
      <c r="H379" s="85"/>
      <c r="I379" s="85"/>
      <c r="J379" s="85"/>
      <c r="K379" s="85"/>
      <c r="L379" s="85"/>
      <c r="M379" s="85"/>
      <c r="N379" s="85"/>
      <c r="O379" s="85"/>
      <c r="P379" s="85"/>
      <c r="Q379" s="85"/>
      <c r="R379" s="85"/>
    </row>
    <row r="380" spans="2:18">
      <c r="B380" s="83"/>
      <c r="C380" s="84"/>
      <c r="D380" s="85"/>
      <c r="E380" s="85"/>
      <c r="F380" s="85"/>
      <c r="G380" s="85"/>
      <c r="H380" s="85"/>
      <c r="I380" s="85"/>
      <c r="J380" s="85"/>
      <c r="K380" s="85"/>
      <c r="L380" s="85"/>
      <c r="M380" s="85"/>
      <c r="N380" s="85"/>
      <c r="O380" s="85"/>
      <c r="P380" s="85"/>
      <c r="Q380" s="85"/>
      <c r="R380" s="85"/>
    </row>
    <row r="381" spans="2:18">
      <c r="B381" s="83"/>
      <c r="C381" s="84"/>
      <c r="D381" s="85"/>
      <c r="E381" s="85"/>
      <c r="F381" s="85"/>
      <c r="G381" s="85"/>
      <c r="H381" s="85"/>
      <c r="I381" s="85"/>
      <c r="J381" s="85"/>
      <c r="K381" s="85"/>
      <c r="L381" s="85"/>
      <c r="M381" s="85"/>
      <c r="N381" s="85"/>
      <c r="O381" s="85"/>
      <c r="P381" s="85"/>
      <c r="Q381" s="85"/>
      <c r="R381" s="85"/>
    </row>
    <row r="382" spans="2:18">
      <c r="B382" s="83"/>
      <c r="C382" s="84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</row>
    <row r="383" spans="2:18">
      <c r="B383" s="83"/>
      <c r="C383" s="84"/>
      <c r="D383" s="85"/>
      <c r="E383" s="85"/>
      <c r="F383" s="85"/>
      <c r="G383" s="85"/>
      <c r="H383" s="85"/>
      <c r="I383" s="85"/>
      <c r="J383" s="85"/>
      <c r="K383" s="85"/>
      <c r="L383" s="85"/>
      <c r="M383" s="85"/>
      <c r="N383" s="85"/>
      <c r="O383" s="85"/>
      <c r="P383" s="85"/>
      <c r="Q383" s="85"/>
      <c r="R383" s="85"/>
    </row>
    <row r="384" spans="2:18">
      <c r="B384" s="83"/>
      <c r="C384" s="84"/>
      <c r="D384" s="85"/>
      <c r="E384" s="85"/>
      <c r="F384" s="85"/>
      <c r="G384" s="85"/>
      <c r="H384" s="85"/>
      <c r="I384" s="85"/>
      <c r="J384" s="85"/>
      <c r="K384" s="85"/>
      <c r="L384" s="85"/>
      <c r="M384" s="85"/>
      <c r="N384" s="85"/>
      <c r="O384" s="85"/>
      <c r="P384" s="85"/>
      <c r="Q384" s="85"/>
      <c r="R384" s="85"/>
    </row>
    <row r="385" spans="2:18">
      <c r="B385" s="83"/>
      <c r="C385" s="84"/>
      <c r="D385" s="85"/>
      <c r="E385" s="85"/>
      <c r="F385" s="85"/>
      <c r="G385" s="85"/>
      <c r="H385" s="85"/>
      <c r="I385" s="85"/>
      <c r="J385" s="85"/>
      <c r="K385" s="85"/>
      <c r="L385" s="85"/>
      <c r="M385" s="85"/>
      <c r="N385" s="85"/>
      <c r="O385" s="85"/>
      <c r="P385" s="85"/>
      <c r="Q385" s="85"/>
      <c r="R385" s="85"/>
    </row>
    <row r="386" spans="2:18">
      <c r="B386" s="83"/>
      <c r="C386" s="84"/>
      <c r="D386" s="85"/>
      <c r="E386" s="85"/>
      <c r="F386" s="85"/>
      <c r="G386" s="85"/>
      <c r="H386" s="85"/>
      <c r="I386" s="85"/>
      <c r="J386" s="85"/>
      <c r="K386" s="85"/>
      <c r="L386" s="85"/>
      <c r="M386" s="85"/>
      <c r="N386" s="85"/>
      <c r="O386" s="85"/>
      <c r="P386" s="85"/>
      <c r="Q386" s="85"/>
      <c r="R386" s="85"/>
    </row>
    <row r="387" spans="2:18">
      <c r="B387" s="83"/>
      <c r="C387" s="84"/>
      <c r="D387" s="85"/>
      <c r="E387" s="85"/>
      <c r="F387" s="85"/>
      <c r="G387" s="85"/>
      <c r="H387" s="85"/>
      <c r="I387" s="85"/>
      <c r="J387" s="85"/>
      <c r="K387" s="85"/>
      <c r="L387" s="85"/>
      <c r="M387" s="85"/>
      <c r="N387" s="85"/>
      <c r="O387" s="85"/>
      <c r="P387" s="85"/>
      <c r="Q387" s="85"/>
      <c r="R387" s="85"/>
    </row>
    <row r="388" spans="2:18">
      <c r="B388" s="83"/>
      <c r="C388" s="84"/>
      <c r="D388" s="85"/>
      <c r="E388" s="85"/>
      <c r="F388" s="85"/>
      <c r="G388" s="85"/>
      <c r="H388" s="85"/>
      <c r="I388" s="85"/>
      <c r="J388" s="85"/>
      <c r="K388" s="85"/>
      <c r="L388" s="85"/>
      <c r="M388" s="85"/>
      <c r="N388" s="85"/>
      <c r="O388" s="85"/>
      <c r="P388" s="85"/>
      <c r="Q388" s="85"/>
      <c r="R388" s="85"/>
    </row>
    <row r="389" spans="2:18">
      <c r="B389" s="83"/>
      <c r="C389" s="84"/>
      <c r="D389" s="85"/>
      <c r="E389" s="85"/>
      <c r="F389" s="85"/>
      <c r="G389" s="85"/>
      <c r="H389" s="85"/>
      <c r="I389" s="85"/>
      <c r="J389" s="85"/>
      <c r="K389" s="85"/>
      <c r="L389" s="85"/>
      <c r="M389" s="85"/>
      <c r="N389" s="85"/>
      <c r="O389" s="85"/>
      <c r="P389" s="85"/>
      <c r="Q389" s="85"/>
      <c r="R389" s="85"/>
    </row>
    <row r="390" spans="2:18">
      <c r="B390" s="83"/>
      <c r="C390" s="84"/>
      <c r="D390" s="85"/>
      <c r="E390" s="85"/>
      <c r="F390" s="85"/>
      <c r="G390" s="85"/>
      <c r="H390" s="85"/>
      <c r="I390" s="85"/>
      <c r="J390" s="85"/>
      <c r="K390" s="85"/>
      <c r="L390" s="85"/>
      <c r="M390" s="85"/>
      <c r="N390" s="85"/>
      <c r="O390" s="85"/>
      <c r="P390" s="85"/>
      <c r="Q390" s="85"/>
      <c r="R390" s="85"/>
    </row>
    <row r="391" spans="2:18">
      <c r="B391" s="83"/>
      <c r="C391" s="84"/>
      <c r="D391" s="85"/>
      <c r="E391" s="85"/>
      <c r="F391" s="85"/>
      <c r="G391" s="85"/>
      <c r="H391" s="85"/>
      <c r="I391" s="85"/>
      <c r="J391" s="85"/>
      <c r="K391" s="85"/>
      <c r="L391" s="85"/>
      <c r="M391" s="85"/>
      <c r="N391" s="85"/>
      <c r="O391" s="85"/>
      <c r="P391" s="85"/>
      <c r="Q391" s="85"/>
      <c r="R391" s="85"/>
    </row>
    <row r="392" spans="2:18">
      <c r="B392" s="83"/>
      <c r="C392" s="84"/>
      <c r="D392" s="85"/>
      <c r="E392" s="85"/>
      <c r="F392" s="85"/>
      <c r="G392" s="85"/>
      <c r="H392" s="85"/>
      <c r="I392" s="85"/>
      <c r="J392" s="85"/>
      <c r="K392" s="85"/>
      <c r="L392" s="85"/>
      <c r="M392" s="85"/>
      <c r="N392" s="85"/>
      <c r="O392" s="85"/>
      <c r="P392" s="85"/>
      <c r="Q392" s="85"/>
      <c r="R392" s="85"/>
    </row>
    <row r="393" spans="2:18">
      <c r="B393" s="83"/>
      <c r="C393" s="86"/>
      <c r="D393" s="87"/>
      <c r="E393" s="87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7"/>
    </row>
    <row r="394" spans="2:18">
      <c r="B394" s="83"/>
      <c r="C394" s="84"/>
      <c r="D394" s="85"/>
      <c r="E394" s="85"/>
      <c r="F394" s="85"/>
      <c r="G394" s="85"/>
      <c r="H394" s="85"/>
      <c r="I394" s="85"/>
      <c r="J394" s="85"/>
      <c r="K394" s="85"/>
      <c r="L394" s="85"/>
      <c r="M394" s="85"/>
      <c r="N394" s="85"/>
      <c r="O394" s="85"/>
      <c r="P394" s="85"/>
      <c r="Q394" s="85"/>
      <c r="R394" s="85"/>
    </row>
    <row r="395" spans="2:18">
      <c r="B395" s="83"/>
      <c r="C395" s="84"/>
      <c r="D395" s="85"/>
      <c r="E395" s="85"/>
      <c r="F395" s="85"/>
      <c r="G395" s="85"/>
      <c r="H395" s="85"/>
      <c r="I395" s="85"/>
      <c r="J395" s="85"/>
      <c r="K395" s="85"/>
      <c r="L395" s="85"/>
      <c r="M395" s="85"/>
      <c r="N395" s="85"/>
      <c r="O395" s="85"/>
      <c r="P395" s="85"/>
      <c r="Q395" s="85"/>
      <c r="R395" s="85"/>
    </row>
    <row r="396" spans="2:18">
      <c r="B396" s="83"/>
      <c r="C396" s="84"/>
      <c r="D396" s="85"/>
      <c r="E396" s="85"/>
      <c r="F396" s="85"/>
      <c r="G396" s="85"/>
      <c r="H396" s="85"/>
      <c r="I396" s="85"/>
      <c r="J396" s="85"/>
      <c r="K396" s="85"/>
      <c r="L396" s="85"/>
      <c r="M396" s="85"/>
      <c r="N396" s="85"/>
      <c r="O396" s="85"/>
      <c r="P396" s="85"/>
      <c r="Q396" s="85"/>
      <c r="R396" s="85"/>
    </row>
    <row r="397" spans="2:18">
      <c r="B397" s="83"/>
      <c r="C397" s="84"/>
      <c r="D397" s="85"/>
      <c r="E397" s="85"/>
      <c r="F397" s="85"/>
      <c r="G397" s="85"/>
      <c r="H397" s="85"/>
      <c r="I397" s="85"/>
      <c r="J397" s="85"/>
      <c r="K397" s="85"/>
      <c r="L397" s="85"/>
      <c r="M397" s="85"/>
      <c r="N397" s="85"/>
      <c r="O397" s="85"/>
      <c r="P397" s="85"/>
      <c r="Q397" s="85"/>
      <c r="R397" s="85"/>
    </row>
    <row r="398" spans="2:18">
      <c r="B398" s="83"/>
      <c r="C398" s="84"/>
      <c r="D398" s="85"/>
      <c r="E398" s="85"/>
      <c r="F398" s="85"/>
      <c r="G398" s="85"/>
      <c r="H398" s="85"/>
      <c r="I398" s="85"/>
      <c r="J398" s="85"/>
      <c r="K398" s="85"/>
      <c r="L398" s="85"/>
      <c r="M398" s="85"/>
      <c r="N398" s="85"/>
      <c r="O398" s="85"/>
      <c r="P398" s="85"/>
      <c r="Q398" s="85"/>
      <c r="R398" s="85"/>
    </row>
    <row r="399" spans="2:18">
      <c r="B399" s="83"/>
      <c r="C399" s="84"/>
      <c r="D399" s="85"/>
      <c r="E399" s="85"/>
      <c r="F399" s="85"/>
      <c r="G399" s="85"/>
      <c r="H399" s="85"/>
      <c r="I399" s="85"/>
      <c r="J399" s="85"/>
      <c r="K399" s="85"/>
      <c r="L399" s="85"/>
      <c r="M399" s="85"/>
      <c r="N399" s="85"/>
      <c r="O399" s="85"/>
      <c r="P399" s="85"/>
      <c r="Q399" s="85"/>
      <c r="R399" s="85"/>
    </row>
    <row r="400" spans="2:18">
      <c r="B400" s="83"/>
      <c r="C400" s="84"/>
      <c r="D400" s="85"/>
      <c r="E400" s="85"/>
      <c r="F400" s="85"/>
      <c r="G400" s="85"/>
      <c r="H400" s="85"/>
      <c r="I400" s="85"/>
      <c r="J400" s="85"/>
      <c r="K400" s="85"/>
      <c r="L400" s="85"/>
      <c r="M400" s="85"/>
      <c r="N400" s="85"/>
      <c r="O400" s="85"/>
      <c r="P400" s="85"/>
      <c r="Q400" s="85"/>
      <c r="R400" s="85"/>
    </row>
    <row r="401" spans="2:18">
      <c r="B401" s="83"/>
      <c r="C401" s="84"/>
      <c r="D401" s="85"/>
      <c r="E401" s="85"/>
      <c r="F401" s="85"/>
      <c r="G401" s="85"/>
      <c r="H401" s="85"/>
      <c r="I401" s="85"/>
      <c r="J401" s="85"/>
      <c r="K401" s="85"/>
      <c r="L401" s="85"/>
      <c r="M401" s="85"/>
      <c r="N401" s="85"/>
      <c r="O401" s="85"/>
      <c r="P401" s="85"/>
      <c r="Q401" s="85"/>
      <c r="R401" s="85"/>
    </row>
    <row r="402" spans="2:18">
      <c r="B402" s="83"/>
      <c r="C402" s="88"/>
      <c r="D402" s="89"/>
      <c r="E402" s="89"/>
      <c r="F402" s="89"/>
      <c r="G402" s="89"/>
      <c r="H402" s="89"/>
      <c r="I402" s="89"/>
      <c r="J402" s="89"/>
      <c r="K402" s="89"/>
      <c r="L402" s="89"/>
      <c r="M402" s="89"/>
      <c r="N402" s="89"/>
      <c r="O402" s="89"/>
      <c r="P402" s="89"/>
      <c r="Q402" s="89"/>
      <c r="R402" s="89"/>
    </row>
    <row r="403" spans="2:18">
      <c r="B403" s="83"/>
      <c r="C403" s="84"/>
      <c r="D403" s="85"/>
      <c r="E403" s="85"/>
      <c r="F403" s="85"/>
      <c r="G403" s="85"/>
      <c r="H403" s="85"/>
      <c r="I403" s="85"/>
      <c r="J403" s="85"/>
      <c r="K403" s="85"/>
      <c r="L403" s="85"/>
      <c r="M403" s="85"/>
      <c r="N403" s="85"/>
      <c r="O403" s="85"/>
      <c r="P403" s="85"/>
      <c r="Q403" s="85"/>
      <c r="R403" s="85"/>
    </row>
    <row r="404" spans="2:18">
      <c r="B404" s="83"/>
      <c r="C404" s="84"/>
      <c r="D404" s="85"/>
      <c r="E404" s="85"/>
      <c r="F404" s="85"/>
      <c r="G404" s="85"/>
      <c r="H404" s="85"/>
      <c r="I404" s="85"/>
      <c r="J404" s="85"/>
      <c r="K404" s="85"/>
      <c r="L404" s="85"/>
      <c r="M404" s="85"/>
      <c r="N404" s="85"/>
      <c r="O404" s="85"/>
      <c r="P404" s="85"/>
      <c r="Q404" s="85"/>
      <c r="R404" s="85"/>
    </row>
    <row r="405" spans="2:18">
      <c r="B405" s="83"/>
    </row>
    <row r="406" spans="2:18">
      <c r="B406" s="90"/>
    </row>
    <row r="407" spans="2:18">
      <c r="B407" s="91"/>
      <c r="C407" s="84"/>
      <c r="D407" s="85"/>
      <c r="E407" s="85"/>
      <c r="F407" s="85"/>
      <c r="G407" s="85"/>
      <c r="H407" s="85"/>
      <c r="I407" s="85"/>
      <c r="J407" s="85"/>
      <c r="K407" s="85"/>
      <c r="L407" s="85"/>
      <c r="M407" s="85"/>
      <c r="N407" s="85"/>
      <c r="O407" s="85"/>
      <c r="P407" s="85"/>
      <c r="Q407" s="85"/>
      <c r="R407" s="85"/>
    </row>
    <row r="408" spans="2:18">
      <c r="B408" s="83"/>
      <c r="C408" s="86"/>
      <c r="D408" s="87"/>
      <c r="E408" s="87"/>
      <c r="F408" s="87"/>
      <c r="G408" s="87"/>
      <c r="H408" s="87"/>
      <c r="I408" s="87"/>
      <c r="J408" s="87"/>
      <c r="K408" s="87"/>
      <c r="L408" s="87"/>
      <c r="M408" s="87"/>
      <c r="N408" s="87"/>
      <c r="O408" s="87"/>
      <c r="P408" s="87"/>
      <c r="Q408" s="87"/>
      <c r="R408" s="87"/>
    </row>
    <row r="409" spans="2:18">
      <c r="B409" s="83"/>
      <c r="C409" s="84"/>
      <c r="D409" s="85"/>
      <c r="E409" s="85"/>
      <c r="F409" s="85"/>
      <c r="G409" s="85"/>
      <c r="H409" s="85"/>
      <c r="I409" s="85"/>
      <c r="J409" s="85"/>
      <c r="K409" s="85"/>
      <c r="L409" s="85"/>
      <c r="M409" s="85"/>
      <c r="N409" s="85"/>
      <c r="O409" s="85"/>
      <c r="P409" s="85"/>
      <c r="Q409" s="85"/>
      <c r="R409" s="85"/>
    </row>
    <row r="410" spans="2:18">
      <c r="B410" s="83"/>
      <c r="C410" s="84"/>
      <c r="D410" s="85"/>
      <c r="E410" s="85"/>
      <c r="F410" s="85"/>
      <c r="G410" s="85"/>
      <c r="H410" s="85"/>
      <c r="I410" s="85"/>
      <c r="J410" s="85"/>
      <c r="K410" s="85"/>
      <c r="L410" s="85"/>
      <c r="M410" s="85"/>
      <c r="N410" s="85"/>
      <c r="O410" s="85"/>
      <c r="P410" s="85"/>
      <c r="Q410" s="85"/>
      <c r="R410" s="85"/>
    </row>
    <row r="411" spans="2:18">
      <c r="B411" s="83"/>
      <c r="C411" s="84"/>
      <c r="D411" s="85"/>
      <c r="E411" s="85"/>
      <c r="F411" s="85"/>
      <c r="G411" s="85"/>
      <c r="H411" s="85"/>
      <c r="I411" s="85"/>
      <c r="J411" s="85"/>
      <c r="K411" s="85"/>
      <c r="L411" s="85"/>
      <c r="M411" s="85"/>
      <c r="N411" s="85"/>
      <c r="O411" s="85"/>
      <c r="P411" s="85"/>
      <c r="Q411" s="85"/>
      <c r="R411" s="85"/>
    </row>
    <row r="412" spans="2:18">
      <c r="B412" s="83"/>
      <c r="C412" s="84"/>
      <c r="D412" s="85"/>
      <c r="E412" s="85"/>
      <c r="F412" s="85"/>
      <c r="G412" s="85"/>
      <c r="H412" s="85"/>
      <c r="I412" s="85"/>
      <c r="J412" s="85"/>
      <c r="K412" s="85"/>
      <c r="L412" s="85"/>
      <c r="M412" s="85"/>
      <c r="N412" s="85"/>
      <c r="O412" s="85"/>
      <c r="P412" s="85"/>
      <c r="Q412" s="85"/>
      <c r="R412" s="85"/>
    </row>
    <row r="413" spans="2:18">
      <c r="B413" s="83"/>
      <c r="C413" s="84"/>
      <c r="D413" s="85"/>
      <c r="E413" s="85"/>
      <c r="F413" s="85"/>
      <c r="G413" s="85"/>
      <c r="H413" s="85"/>
      <c r="I413" s="85"/>
      <c r="J413" s="85"/>
      <c r="K413" s="85"/>
      <c r="L413" s="85"/>
      <c r="M413" s="85"/>
      <c r="N413" s="85"/>
      <c r="O413" s="85"/>
      <c r="P413" s="85"/>
      <c r="Q413" s="85"/>
      <c r="R413" s="85"/>
    </row>
    <row r="414" spans="2:18">
      <c r="B414" s="83"/>
      <c r="C414" s="84"/>
      <c r="D414" s="85"/>
      <c r="E414" s="85"/>
      <c r="F414" s="85"/>
      <c r="G414" s="85"/>
      <c r="H414" s="85"/>
      <c r="I414" s="85"/>
      <c r="J414" s="85"/>
      <c r="K414" s="85"/>
      <c r="L414" s="85"/>
      <c r="M414" s="85"/>
      <c r="N414" s="85"/>
      <c r="O414" s="85"/>
      <c r="P414" s="85"/>
      <c r="Q414" s="85"/>
      <c r="R414" s="85"/>
    </row>
    <row r="415" spans="2:18">
      <c r="B415" s="83"/>
      <c r="C415" s="84"/>
      <c r="D415" s="85"/>
      <c r="E415" s="85"/>
      <c r="F415" s="85"/>
      <c r="G415" s="85"/>
      <c r="H415" s="85"/>
      <c r="I415" s="85"/>
      <c r="J415" s="85"/>
      <c r="K415" s="85"/>
      <c r="L415" s="85"/>
      <c r="M415" s="85"/>
      <c r="N415" s="85"/>
      <c r="O415" s="85"/>
      <c r="P415" s="85"/>
      <c r="Q415" s="85"/>
      <c r="R415" s="85"/>
    </row>
    <row r="416" spans="2:18">
      <c r="B416" s="83"/>
      <c r="C416" s="84"/>
      <c r="D416" s="85"/>
      <c r="E416" s="85"/>
      <c r="F416" s="85"/>
      <c r="G416" s="85"/>
      <c r="H416" s="85"/>
      <c r="I416" s="85"/>
      <c r="J416" s="85"/>
      <c r="K416" s="85"/>
      <c r="L416" s="85"/>
      <c r="M416" s="85"/>
      <c r="N416" s="85"/>
      <c r="O416" s="85"/>
      <c r="P416" s="85"/>
      <c r="Q416" s="85"/>
      <c r="R416" s="85"/>
    </row>
    <row r="417" spans="2:18">
      <c r="B417" s="83"/>
      <c r="C417" s="84"/>
      <c r="D417" s="85"/>
      <c r="E417" s="85"/>
      <c r="F417" s="85"/>
      <c r="G417" s="85"/>
      <c r="H417" s="85"/>
      <c r="I417" s="85"/>
      <c r="J417" s="85"/>
      <c r="K417" s="85"/>
      <c r="L417" s="85"/>
      <c r="M417" s="85"/>
      <c r="N417" s="85"/>
      <c r="O417" s="85"/>
      <c r="P417" s="85"/>
      <c r="Q417" s="85"/>
      <c r="R417" s="85"/>
    </row>
    <row r="418" spans="2:18">
      <c r="B418" s="83"/>
      <c r="C418" s="84"/>
      <c r="D418" s="85"/>
      <c r="E418" s="85"/>
      <c r="F418" s="85"/>
      <c r="G418" s="85"/>
      <c r="H418" s="85"/>
      <c r="I418" s="85"/>
      <c r="J418" s="85"/>
      <c r="K418" s="85"/>
      <c r="L418" s="85"/>
      <c r="M418" s="85"/>
      <c r="N418" s="85"/>
      <c r="O418" s="85"/>
      <c r="P418" s="85"/>
      <c r="Q418" s="85"/>
      <c r="R418" s="85"/>
    </row>
    <row r="419" spans="2:18">
      <c r="B419" s="83"/>
      <c r="C419" s="84"/>
      <c r="D419" s="85"/>
      <c r="E419" s="85"/>
      <c r="F419" s="85"/>
      <c r="G419" s="85"/>
      <c r="H419" s="85"/>
      <c r="I419" s="85"/>
      <c r="J419" s="85"/>
      <c r="K419" s="85"/>
      <c r="L419" s="85"/>
      <c r="M419" s="85"/>
      <c r="N419" s="85"/>
      <c r="O419" s="85"/>
      <c r="P419" s="85"/>
      <c r="Q419" s="85"/>
      <c r="R419" s="85"/>
    </row>
    <row r="420" spans="2:18">
      <c r="B420" s="83"/>
      <c r="C420" s="84"/>
      <c r="D420" s="85"/>
      <c r="E420" s="85"/>
      <c r="F420" s="85"/>
      <c r="G420" s="85"/>
      <c r="H420" s="85"/>
      <c r="I420" s="85"/>
      <c r="J420" s="85"/>
      <c r="K420" s="85"/>
      <c r="L420" s="85"/>
      <c r="M420" s="85"/>
      <c r="N420" s="85"/>
      <c r="O420" s="85"/>
      <c r="P420" s="85"/>
      <c r="Q420" s="85"/>
      <c r="R420" s="85"/>
    </row>
    <row r="421" spans="2:18">
      <c r="B421" s="83"/>
      <c r="C421" s="84"/>
      <c r="D421" s="85"/>
      <c r="E421" s="85"/>
      <c r="F421" s="85"/>
      <c r="G421" s="85"/>
      <c r="H421" s="85"/>
      <c r="I421" s="85"/>
      <c r="J421" s="85"/>
      <c r="K421" s="85"/>
      <c r="L421" s="85"/>
      <c r="M421" s="85"/>
      <c r="N421" s="85"/>
      <c r="O421" s="85"/>
      <c r="P421" s="85"/>
      <c r="Q421" s="85"/>
      <c r="R421" s="85"/>
    </row>
    <row r="422" spans="2:18">
      <c r="B422" s="83"/>
      <c r="C422" s="84"/>
      <c r="D422" s="85"/>
      <c r="E422" s="85"/>
      <c r="F422" s="85"/>
      <c r="G422" s="85"/>
      <c r="H422" s="85"/>
      <c r="I422" s="85"/>
      <c r="J422" s="85"/>
      <c r="K422" s="85"/>
      <c r="L422" s="85"/>
      <c r="M422" s="85"/>
      <c r="N422" s="85"/>
      <c r="O422" s="85"/>
      <c r="P422" s="85"/>
      <c r="Q422" s="85"/>
      <c r="R422" s="85"/>
    </row>
    <row r="423" spans="2:18">
      <c r="B423" s="83"/>
      <c r="C423" s="84"/>
      <c r="D423" s="85"/>
      <c r="E423" s="85"/>
      <c r="F423" s="85"/>
      <c r="G423" s="85"/>
      <c r="H423" s="85"/>
      <c r="I423" s="85"/>
      <c r="J423" s="85"/>
      <c r="K423" s="85"/>
      <c r="L423" s="85"/>
      <c r="M423" s="85"/>
      <c r="N423" s="85"/>
      <c r="O423" s="85"/>
      <c r="P423" s="85"/>
      <c r="Q423" s="85"/>
      <c r="R423" s="85"/>
    </row>
    <row r="424" spans="2:18">
      <c r="B424" s="83"/>
      <c r="C424" s="86"/>
      <c r="D424" s="87"/>
      <c r="E424" s="87"/>
      <c r="F424" s="87"/>
      <c r="G424" s="87"/>
      <c r="H424" s="87"/>
      <c r="I424" s="87"/>
      <c r="J424" s="87"/>
      <c r="K424" s="87"/>
      <c r="L424" s="87"/>
      <c r="M424" s="87"/>
      <c r="N424" s="87"/>
      <c r="O424" s="87"/>
      <c r="P424" s="87"/>
      <c r="Q424" s="87"/>
      <c r="R424" s="87"/>
    </row>
    <row r="425" spans="2:18">
      <c r="B425" s="83"/>
      <c r="C425" s="84"/>
      <c r="D425" s="85"/>
      <c r="E425" s="85"/>
      <c r="F425" s="85"/>
      <c r="G425" s="85"/>
      <c r="H425" s="85"/>
      <c r="I425" s="85"/>
      <c r="J425" s="85"/>
      <c r="K425" s="85"/>
      <c r="L425" s="85"/>
      <c r="M425" s="85"/>
      <c r="N425" s="85"/>
      <c r="O425" s="85"/>
      <c r="P425" s="85"/>
      <c r="Q425" s="85"/>
      <c r="R425" s="85"/>
    </row>
    <row r="426" spans="2:18">
      <c r="B426" s="83"/>
      <c r="C426" s="84"/>
      <c r="D426" s="85"/>
      <c r="E426" s="85"/>
      <c r="F426" s="85"/>
      <c r="G426" s="85"/>
      <c r="H426" s="85"/>
      <c r="I426" s="85"/>
      <c r="J426" s="85"/>
      <c r="K426" s="85"/>
      <c r="L426" s="85"/>
      <c r="M426" s="85"/>
      <c r="N426" s="85"/>
      <c r="O426" s="85"/>
      <c r="P426" s="85"/>
      <c r="Q426" s="85"/>
      <c r="R426" s="85"/>
    </row>
    <row r="427" spans="2:18">
      <c r="B427" s="83"/>
      <c r="C427" s="84"/>
      <c r="D427" s="85"/>
      <c r="E427" s="85"/>
      <c r="F427" s="85"/>
      <c r="G427" s="85"/>
      <c r="H427" s="85"/>
      <c r="I427" s="85"/>
      <c r="J427" s="85"/>
      <c r="K427" s="85"/>
      <c r="L427" s="85"/>
      <c r="M427" s="85"/>
      <c r="N427" s="85"/>
      <c r="O427" s="85"/>
      <c r="P427" s="85"/>
      <c r="Q427" s="85"/>
      <c r="R427" s="85"/>
    </row>
    <row r="428" spans="2:18">
      <c r="B428" s="83"/>
      <c r="C428" s="84"/>
      <c r="D428" s="85"/>
      <c r="E428" s="85"/>
      <c r="F428" s="85"/>
      <c r="G428" s="85"/>
      <c r="H428" s="85"/>
      <c r="I428" s="85"/>
      <c r="J428" s="85"/>
      <c r="K428" s="85"/>
      <c r="L428" s="85"/>
      <c r="M428" s="85"/>
      <c r="N428" s="85"/>
      <c r="O428" s="85"/>
      <c r="P428" s="85"/>
      <c r="Q428" s="85"/>
      <c r="R428" s="85"/>
    </row>
    <row r="429" spans="2:18">
      <c r="B429" s="83"/>
      <c r="C429" s="84"/>
      <c r="D429" s="85"/>
      <c r="E429" s="85"/>
      <c r="F429" s="85"/>
      <c r="G429" s="85"/>
      <c r="H429" s="85"/>
      <c r="I429" s="85"/>
      <c r="J429" s="85"/>
      <c r="K429" s="85"/>
      <c r="L429" s="85"/>
      <c r="M429" s="85"/>
      <c r="N429" s="85"/>
      <c r="O429" s="85"/>
      <c r="P429" s="85"/>
      <c r="Q429" s="85"/>
      <c r="R429" s="85"/>
    </row>
    <row r="430" spans="2:18">
      <c r="B430" s="83"/>
      <c r="C430" s="84"/>
      <c r="D430" s="85"/>
      <c r="E430" s="85"/>
      <c r="F430" s="85"/>
      <c r="G430" s="85"/>
      <c r="H430" s="85"/>
      <c r="I430" s="85"/>
      <c r="J430" s="85"/>
      <c r="K430" s="85"/>
      <c r="L430" s="85"/>
      <c r="M430" s="85"/>
      <c r="N430" s="85"/>
      <c r="O430" s="85"/>
      <c r="P430" s="85"/>
      <c r="Q430" s="85"/>
      <c r="R430" s="85"/>
    </row>
    <row r="431" spans="2:18">
      <c r="B431" s="83"/>
      <c r="C431" s="84"/>
      <c r="D431" s="85"/>
      <c r="E431" s="85"/>
      <c r="F431" s="85"/>
      <c r="G431" s="85"/>
      <c r="H431" s="85"/>
      <c r="I431" s="85"/>
      <c r="J431" s="85"/>
      <c r="K431" s="85"/>
      <c r="L431" s="85"/>
      <c r="M431" s="85"/>
      <c r="N431" s="85"/>
      <c r="O431" s="85"/>
      <c r="P431" s="85"/>
      <c r="Q431" s="85"/>
      <c r="R431" s="85"/>
    </row>
    <row r="432" spans="2:18">
      <c r="B432" s="83"/>
      <c r="C432" s="84"/>
      <c r="D432" s="85"/>
      <c r="E432" s="85"/>
      <c r="F432" s="85"/>
      <c r="G432" s="85"/>
      <c r="H432" s="85"/>
      <c r="I432" s="85"/>
      <c r="J432" s="85"/>
      <c r="K432" s="85"/>
      <c r="L432" s="85"/>
      <c r="M432" s="85"/>
      <c r="N432" s="85"/>
      <c r="O432" s="85"/>
      <c r="P432" s="85"/>
      <c r="Q432" s="85"/>
      <c r="R432" s="85"/>
    </row>
    <row r="433" spans="2:18">
      <c r="B433" s="83"/>
      <c r="C433" s="88"/>
      <c r="D433" s="89"/>
      <c r="E433" s="89"/>
      <c r="F433" s="89"/>
      <c r="G433" s="89"/>
      <c r="H433" s="89"/>
      <c r="I433" s="89"/>
      <c r="J433" s="89"/>
      <c r="K433" s="89"/>
      <c r="L433" s="89"/>
      <c r="M433" s="89"/>
      <c r="N433" s="89"/>
      <c r="O433" s="89"/>
      <c r="P433" s="89"/>
      <c r="Q433" s="89"/>
      <c r="R433" s="89"/>
    </row>
    <row r="434" spans="2:18">
      <c r="B434" s="83"/>
      <c r="C434" s="84"/>
      <c r="D434" s="85"/>
      <c r="E434" s="85"/>
      <c r="F434" s="85"/>
      <c r="G434" s="85"/>
      <c r="H434" s="85"/>
      <c r="I434" s="85"/>
      <c r="J434" s="85"/>
      <c r="K434" s="85"/>
      <c r="L434" s="85"/>
      <c r="M434" s="85"/>
      <c r="N434" s="85"/>
      <c r="O434" s="85"/>
      <c r="P434" s="85"/>
      <c r="Q434" s="85"/>
      <c r="R434" s="85"/>
    </row>
    <row r="435" spans="2:18">
      <c r="B435" s="83"/>
      <c r="C435" s="84"/>
      <c r="D435" s="85"/>
      <c r="E435" s="85"/>
      <c r="F435" s="85"/>
      <c r="G435" s="85"/>
      <c r="H435" s="85"/>
      <c r="I435" s="85"/>
      <c r="J435" s="85"/>
      <c r="K435" s="85"/>
      <c r="L435" s="85"/>
      <c r="M435" s="85"/>
      <c r="N435" s="85"/>
      <c r="O435" s="85"/>
      <c r="P435" s="85"/>
      <c r="Q435" s="85"/>
      <c r="R435" s="85"/>
    </row>
    <row r="436" spans="2:18">
      <c r="B436" s="8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1433.81</v>
      </c>
      <c r="C2" s="103">
        <v>6171.1</v>
      </c>
      <c r="D2" s="103">
        <v>6171.1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1433.81</v>
      </c>
      <c r="C3" s="103">
        <v>6171.1</v>
      </c>
      <c r="D3" s="103">
        <v>6171.1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2839.39</v>
      </c>
      <c r="C4" s="103">
        <v>12220.7</v>
      </c>
      <c r="D4" s="103">
        <v>12220.7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2839.39</v>
      </c>
      <c r="C5" s="103">
        <v>12220.7</v>
      </c>
      <c r="D5" s="103">
        <v>12220.7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165.39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4.38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17.899999999999999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57.97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68.63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59.57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635.88</v>
      </c>
      <c r="C28" s="103">
        <v>797.93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0.73799999999999999</v>
      </c>
      <c r="E39" s="103">
        <v>0.83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0.73799999999999999</v>
      </c>
      <c r="E40" s="103">
        <v>0.83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0.73799999999999999</v>
      </c>
      <c r="E41" s="103">
        <v>0.83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0.73799999999999999</v>
      </c>
      <c r="E43" s="103">
        <v>0.83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0.73799999999999999</v>
      </c>
      <c r="E44" s="103">
        <v>0.83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0.73799999999999999</v>
      </c>
      <c r="E45" s="103">
        <v>0.83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4.0919999999999996</v>
      </c>
      <c r="F53" s="103">
        <v>0.39200000000000002</v>
      </c>
      <c r="G53" s="103">
        <v>0.253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4.0919999999999996</v>
      </c>
      <c r="F54" s="103">
        <v>0.39200000000000002</v>
      </c>
      <c r="G54" s="103">
        <v>0.253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4.0919999999999996</v>
      </c>
      <c r="F55" s="103">
        <v>0.39200000000000002</v>
      </c>
      <c r="G55" s="103">
        <v>0.253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4.09</v>
      </c>
      <c r="F56" s="103">
        <v>0.39200000000000002</v>
      </c>
      <c r="G56" s="103">
        <v>0.253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4.09</v>
      </c>
      <c r="F58" s="103">
        <v>0.39200000000000002</v>
      </c>
      <c r="G58" s="103">
        <v>0.253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23015.58</v>
      </c>
      <c r="D64" s="103">
        <v>17200.02</v>
      </c>
      <c r="E64" s="103">
        <v>5815.56</v>
      </c>
      <c r="F64" s="103">
        <v>0.75</v>
      </c>
      <c r="G64" s="10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13700.02</v>
      </c>
      <c r="D65" s="103">
        <v>10301.65</v>
      </c>
      <c r="E65" s="103">
        <v>3398.37</v>
      </c>
      <c r="F65" s="103">
        <v>0.75</v>
      </c>
      <c r="G65" s="103">
        <v>3.09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45485.33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32155.22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1.2</v>
      </c>
      <c r="F74" s="103">
        <v>1362.75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9232.9117999999999</v>
      </c>
      <c r="C84" s="103">
        <v>8.1395999999999997</v>
      </c>
      <c r="D84" s="103">
        <v>43.468000000000004</v>
      </c>
      <c r="E84" s="103">
        <v>0</v>
      </c>
      <c r="F84" s="103">
        <v>0</v>
      </c>
      <c r="G84" s="103">
        <v>262136.97640000001</v>
      </c>
      <c r="H84" s="103">
        <v>3328.1453999999999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7627.7178000000004</v>
      </c>
      <c r="C85" s="103">
        <v>6.7058999999999997</v>
      </c>
      <c r="D85" s="103">
        <v>39.238799999999998</v>
      </c>
      <c r="E85" s="103">
        <v>0</v>
      </c>
      <c r="F85" s="103">
        <v>0</v>
      </c>
      <c r="G85" s="103">
        <v>236654.4823</v>
      </c>
      <c r="H85" s="103">
        <v>2759.6819999999998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8521.0900999999994</v>
      </c>
      <c r="C86" s="103">
        <v>7.4945000000000004</v>
      </c>
      <c r="D86" s="103">
        <v>43.255899999999997</v>
      </c>
      <c r="E86" s="103">
        <v>0</v>
      </c>
      <c r="F86" s="103">
        <v>0</v>
      </c>
      <c r="G86" s="103">
        <v>260878.54860000001</v>
      </c>
      <c r="H86" s="103">
        <v>3081.1356000000001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7969.2893000000004</v>
      </c>
      <c r="C87" s="103">
        <v>7.0010000000000003</v>
      </c>
      <c r="D87" s="103">
        <v>41.924999999999997</v>
      </c>
      <c r="E87" s="103">
        <v>0</v>
      </c>
      <c r="F87" s="103">
        <v>0</v>
      </c>
      <c r="G87" s="103">
        <v>252861.1312</v>
      </c>
      <c r="H87" s="103">
        <v>2886.096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7970.4522999999999</v>
      </c>
      <c r="C88" s="103">
        <v>6.9936999999999996</v>
      </c>
      <c r="D88" s="103">
        <v>43.422499999999999</v>
      </c>
      <c r="E88" s="103">
        <v>0</v>
      </c>
      <c r="F88" s="103">
        <v>0</v>
      </c>
      <c r="G88" s="103">
        <v>261901.58410000001</v>
      </c>
      <c r="H88" s="103">
        <v>2891.0673000000002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7563.8388000000004</v>
      </c>
      <c r="C89" s="103">
        <v>6.6318000000000001</v>
      </c>
      <c r="D89" s="103">
        <v>42.118000000000002</v>
      </c>
      <c r="E89" s="103">
        <v>0</v>
      </c>
      <c r="F89" s="103">
        <v>0</v>
      </c>
      <c r="G89" s="103">
        <v>254038.45619999999</v>
      </c>
      <c r="H89" s="103">
        <v>2746.3575000000001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7743.5901000000003</v>
      </c>
      <c r="C90" s="103">
        <v>6.7839999999999998</v>
      </c>
      <c r="D90" s="103">
        <v>44.078899999999997</v>
      </c>
      <c r="E90" s="103">
        <v>0</v>
      </c>
      <c r="F90" s="103">
        <v>0</v>
      </c>
      <c r="G90" s="103">
        <v>265871.27029999997</v>
      </c>
      <c r="H90" s="103">
        <v>2814.5524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7741.424</v>
      </c>
      <c r="C91" s="103">
        <v>6.7824999999999998</v>
      </c>
      <c r="D91" s="103">
        <v>44.0077</v>
      </c>
      <c r="E91" s="103">
        <v>0</v>
      </c>
      <c r="F91" s="103">
        <v>0</v>
      </c>
      <c r="G91" s="103">
        <v>265441.81069999997</v>
      </c>
      <c r="H91" s="103">
        <v>2813.5857000000001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7527.4366</v>
      </c>
      <c r="C92" s="103">
        <v>6.5928000000000004</v>
      </c>
      <c r="D92" s="103">
        <v>43.1907</v>
      </c>
      <c r="E92" s="103">
        <v>0</v>
      </c>
      <c r="F92" s="103">
        <v>0</v>
      </c>
      <c r="G92" s="103">
        <v>260516.0926</v>
      </c>
      <c r="H92" s="103">
        <v>2737.0317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7851.4889999999996</v>
      </c>
      <c r="C93" s="103">
        <v>6.8827999999999996</v>
      </c>
      <c r="D93" s="103">
        <v>43.927500000000002</v>
      </c>
      <c r="E93" s="103">
        <v>0</v>
      </c>
      <c r="F93" s="103">
        <v>0</v>
      </c>
      <c r="G93" s="103">
        <v>264954.35979999998</v>
      </c>
      <c r="H93" s="103">
        <v>2851.4348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7921.4507000000003</v>
      </c>
      <c r="C94" s="103">
        <v>6.9565000000000001</v>
      </c>
      <c r="D94" s="103">
        <v>42.112299999999998</v>
      </c>
      <c r="E94" s="103">
        <v>0</v>
      </c>
      <c r="F94" s="103">
        <v>0</v>
      </c>
      <c r="G94" s="103">
        <v>253992.95619999999</v>
      </c>
      <c r="H94" s="103">
        <v>2870.1102999999998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9013.3418000000001</v>
      </c>
      <c r="C95" s="103">
        <v>7.9402999999999997</v>
      </c>
      <c r="D95" s="103">
        <v>43.451799999999999</v>
      </c>
      <c r="E95" s="103">
        <v>0</v>
      </c>
      <c r="F95" s="103">
        <v>0</v>
      </c>
      <c r="G95" s="103">
        <v>262046.12789999999</v>
      </c>
      <c r="H95" s="103">
        <v>3252.1025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96684.032399999996</v>
      </c>
      <c r="C97" s="103">
        <v>84.9054</v>
      </c>
      <c r="D97" s="103">
        <v>514.19709999999998</v>
      </c>
      <c r="E97" s="103">
        <v>0</v>
      </c>
      <c r="F97" s="103">
        <v>2.9999999999999997E-4</v>
      </c>
      <c r="G97" s="104">
        <v>3101290</v>
      </c>
      <c r="H97" s="103">
        <v>35031.301299999999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7527.4366</v>
      </c>
      <c r="C98" s="103">
        <v>6.5928000000000004</v>
      </c>
      <c r="D98" s="103">
        <v>39.238799999999998</v>
      </c>
      <c r="E98" s="103">
        <v>0</v>
      </c>
      <c r="F98" s="103">
        <v>0</v>
      </c>
      <c r="G98" s="103">
        <v>236654.4823</v>
      </c>
      <c r="H98" s="103">
        <v>2737.0317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9232.9117999999999</v>
      </c>
      <c r="C99" s="103">
        <v>8.1395999999999997</v>
      </c>
      <c r="D99" s="103">
        <v>44.078899999999997</v>
      </c>
      <c r="E99" s="103">
        <v>0</v>
      </c>
      <c r="F99" s="103">
        <v>0</v>
      </c>
      <c r="G99" s="103">
        <v>265871.27029999997</v>
      </c>
      <c r="H99" s="103">
        <v>3328.1453999999999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53747900000</v>
      </c>
      <c r="C102" s="103">
        <v>28093.428</v>
      </c>
      <c r="D102" s="103" t="s">
        <v>554</v>
      </c>
      <c r="E102" s="103">
        <v>3355.1480000000001</v>
      </c>
      <c r="F102" s="103">
        <v>18077</v>
      </c>
      <c r="G102" s="103">
        <v>2200.7429999999999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4460.5360000000001</v>
      </c>
      <c r="R102" s="103">
        <v>0</v>
      </c>
      <c r="S102" s="103">
        <v>0</v>
      </c>
    </row>
    <row r="103" spans="1:19">
      <c r="A103" s="103" t="s">
        <v>428</v>
      </c>
      <c r="B103" s="104">
        <v>48523100000</v>
      </c>
      <c r="C103" s="103">
        <v>28123.75</v>
      </c>
      <c r="D103" s="103" t="s">
        <v>507</v>
      </c>
      <c r="E103" s="103">
        <v>3355.1480000000001</v>
      </c>
      <c r="F103" s="103">
        <v>18077</v>
      </c>
      <c r="G103" s="103">
        <v>2200.7429999999999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4490.8580000000002</v>
      </c>
      <c r="R103" s="103">
        <v>0</v>
      </c>
      <c r="S103" s="103">
        <v>0</v>
      </c>
    </row>
    <row r="104" spans="1:19">
      <c r="A104" s="103" t="s">
        <v>429</v>
      </c>
      <c r="B104" s="104">
        <v>53489900000</v>
      </c>
      <c r="C104" s="103">
        <v>28102.434000000001</v>
      </c>
      <c r="D104" s="103" t="s">
        <v>496</v>
      </c>
      <c r="E104" s="103">
        <v>3355.1480000000001</v>
      </c>
      <c r="F104" s="103">
        <v>18077</v>
      </c>
      <c r="G104" s="103">
        <v>2200.7429999999999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4469.5429999999997</v>
      </c>
      <c r="R104" s="103">
        <v>0</v>
      </c>
      <c r="S104" s="103">
        <v>0</v>
      </c>
    </row>
    <row r="105" spans="1:19">
      <c r="A105" s="103" t="s">
        <v>430</v>
      </c>
      <c r="B105" s="104">
        <v>51846000000</v>
      </c>
      <c r="C105" s="103">
        <v>29385.444</v>
      </c>
      <c r="D105" s="103" t="s">
        <v>597</v>
      </c>
      <c r="E105" s="103">
        <v>3355.1480000000001</v>
      </c>
      <c r="F105" s="103">
        <v>18077</v>
      </c>
      <c r="G105" s="103">
        <v>2200.7429999999999</v>
      </c>
      <c r="H105" s="103">
        <v>0</v>
      </c>
      <c r="I105" s="103">
        <v>3649.5250000000001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2103.0279999999998</v>
      </c>
      <c r="R105" s="103">
        <v>0</v>
      </c>
      <c r="S105" s="103">
        <v>0</v>
      </c>
    </row>
    <row r="106" spans="1:19">
      <c r="A106" s="103" t="s">
        <v>280</v>
      </c>
      <c r="B106" s="104">
        <v>53699700000</v>
      </c>
      <c r="C106" s="103">
        <v>29592.706999999999</v>
      </c>
      <c r="D106" s="103" t="s">
        <v>620</v>
      </c>
      <c r="E106" s="103">
        <v>3355.1480000000001</v>
      </c>
      <c r="F106" s="103">
        <v>18077</v>
      </c>
      <c r="G106" s="103">
        <v>2200.7429999999999</v>
      </c>
      <c r="H106" s="103">
        <v>0</v>
      </c>
      <c r="I106" s="103">
        <v>3847.9839999999999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2111.8310000000001</v>
      </c>
      <c r="R106" s="103">
        <v>0</v>
      </c>
      <c r="S106" s="103">
        <v>0</v>
      </c>
    </row>
    <row r="107" spans="1:19">
      <c r="A107" s="103" t="s">
        <v>431</v>
      </c>
      <c r="B107" s="104">
        <v>52087400000</v>
      </c>
      <c r="C107" s="103">
        <v>32335.172999999999</v>
      </c>
      <c r="D107" s="103" t="s">
        <v>497</v>
      </c>
      <c r="E107" s="103">
        <v>3355.1480000000001</v>
      </c>
      <c r="F107" s="103">
        <v>18077</v>
      </c>
      <c r="G107" s="103">
        <v>2200.7429999999999</v>
      </c>
      <c r="H107" s="103">
        <v>0</v>
      </c>
      <c r="I107" s="103">
        <v>4139.4989999999998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4562.7830000000004</v>
      </c>
      <c r="R107" s="103">
        <v>0</v>
      </c>
      <c r="S107" s="103">
        <v>0</v>
      </c>
    </row>
    <row r="108" spans="1:19">
      <c r="A108" s="103" t="s">
        <v>432</v>
      </c>
      <c r="B108" s="104">
        <v>54513600000</v>
      </c>
      <c r="C108" s="103">
        <v>37269.565999999999</v>
      </c>
      <c r="D108" s="103" t="s">
        <v>555</v>
      </c>
      <c r="E108" s="103">
        <v>3355.1480000000001</v>
      </c>
      <c r="F108" s="103">
        <v>18077</v>
      </c>
      <c r="G108" s="103">
        <v>2200.7429999999999</v>
      </c>
      <c r="H108" s="103">
        <v>0</v>
      </c>
      <c r="I108" s="103">
        <v>11382.659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2254.0160000000001</v>
      </c>
      <c r="R108" s="103">
        <v>0</v>
      </c>
      <c r="S108" s="103">
        <v>0</v>
      </c>
    </row>
    <row r="109" spans="1:19">
      <c r="A109" s="103" t="s">
        <v>433</v>
      </c>
      <c r="B109" s="104">
        <v>54425500000</v>
      </c>
      <c r="C109" s="103">
        <v>33448.052000000003</v>
      </c>
      <c r="D109" s="103" t="s">
        <v>498</v>
      </c>
      <c r="E109" s="103">
        <v>3355.1480000000001</v>
      </c>
      <c r="F109" s="103">
        <v>18077</v>
      </c>
      <c r="G109" s="103">
        <v>2200.7429999999999</v>
      </c>
      <c r="H109" s="103">
        <v>0</v>
      </c>
      <c r="I109" s="103">
        <v>6846.7870000000003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2968.373</v>
      </c>
      <c r="R109" s="103">
        <v>0</v>
      </c>
      <c r="S109" s="103">
        <v>0</v>
      </c>
    </row>
    <row r="110" spans="1:19">
      <c r="A110" s="103" t="s">
        <v>434</v>
      </c>
      <c r="B110" s="104">
        <v>53415600000</v>
      </c>
      <c r="C110" s="103">
        <v>35752.773999999998</v>
      </c>
      <c r="D110" s="103" t="s">
        <v>556</v>
      </c>
      <c r="E110" s="103">
        <v>3355.1480000000001</v>
      </c>
      <c r="F110" s="103">
        <v>18077</v>
      </c>
      <c r="G110" s="103">
        <v>2200.7429999999999</v>
      </c>
      <c r="H110" s="103">
        <v>0</v>
      </c>
      <c r="I110" s="103">
        <v>9992.7800000000007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2127.1019999999999</v>
      </c>
      <c r="R110" s="103">
        <v>0</v>
      </c>
      <c r="S110" s="103">
        <v>0</v>
      </c>
    </row>
    <row r="111" spans="1:19">
      <c r="A111" s="103" t="s">
        <v>435</v>
      </c>
      <c r="B111" s="104">
        <v>54325600000</v>
      </c>
      <c r="C111" s="103">
        <v>29955.148000000001</v>
      </c>
      <c r="D111" s="103" t="s">
        <v>621</v>
      </c>
      <c r="E111" s="103">
        <v>3355.1480000000001</v>
      </c>
      <c r="F111" s="103">
        <v>18077</v>
      </c>
      <c r="G111" s="103">
        <v>2200.7429999999999</v>
      </c>
      <c r="H111" s="103">
        <v>0</v>
      </c>
      <c r="I111" s="103">
        <v>4209.7489999999998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2112.5070000000001</v>
      </c>
      <c r="R111" s="103">
        <v>0</v>
      </c>
      <c r="S111" s="103">
        <v>0</v>
      </c>
    </row>
    <row r="112" spans="1:19">
      <c r="A112" s="103" t="s">
        <v>436</v>
      </c>
      <c r="B112" s="104">
        <v>52078100000</v>
      </c>
      <c r="C112" s="103">
        <v>28120.126</v>
      </c>
      <c r="D112" s="103" t="s">
        <v>499</v>
      </c>
      <c r="E112" s="103">
        <v>3355.1480000000001</v>
      </c>
      <c r="F112" s="103">
        <v>18077</v>
      </c>
      <c r="G112" s="103">
        <v>2200.7429999999999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4487.2340000000004</v>
      </c>
      <c r="R112" s="103">
        <v>0</v>
      </c>
      <c r="S112" s="103">
        <v>0</v>
      </c>
    </row>
    <row r="113" spans="1:19">
      <c r="A113" s="103" t="s">
        <v>437</v>
      </c>
      <c r="B113" s="104">
        <v>53729300000</v>
      </c>
      <c r="C113" s="103">
        <v>28111.721000000001</v>
      </c>
      <c r="D113" s="103" t="s">
        <v>500</v>
      </c>
      <c r="E113" s="103">
        <v>3355.1480000000001</v>
      </c>
      <c r="F113" s="103">
        <v>18077</v>
      </c>
      <c r="G113" s="103">
        <v>2200.7429999999999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4478.83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635882000000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48523100000</v>
      </c>
      <c r="C116" s="103">
        <v>28093.428</v>
      </c>
      <c r="D116" s="103"/>
      <c r="E116" s="103">
        <v>3355.1480000000001</v>
      </c>
      <c r="F116" s="103">
        <v>18077</v>
      </c>
      <c r="G116" s="103">
        <v>2200.7429999999999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2103.0279999999998</v>
      </c>
      <c r="R116" s="103">
        <v>0</v>
      </c>
      <c r="S116" s="103">
        <v>0</v>
      </c>
    </row>
    <row r="117" spans="1:19">
      <c r="A117" s="103" t="s">
        <v>440</v>
      </c>
      <c r="B117" s="104">
        <v>54513600000</v>
      </c>
      <c r="C117" s="103">
        <v>37269.565999999999</v>
      </c>
      <c r="D117" s="103"/>
      <c r="E117" s="103">
        <v>3355.1480000000001</v>
      </c>
      <c r="F117" s="103">
        <v>18077</v>
      </c>
      <c r="G117" s="103">
        <v>2200.7429999999999</v>
      </c>
      <c r="H117" s="103">
        <v>0</v>
      </c>
      <c r="I117" s="103">
        <v>11382.659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4562.7830000000004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25935.79</v>
      </c>
      <c r="C120" s="103">
        <v>6725.98</v>
      </c>
      <c r="D120" s="103">
        <v>0</v>
      </c>
      <c r="E120" s="103">
        <v>32661.77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111.63</v>
      </c>
      <c r="C121" s="103">
        <v>28.95</v>
      </c>
      <c r="D121" s="103">
        <v>0</v>
      </c>
      <c r="E121" s="103">
        <v>140.58000000000001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111.63</v>
      </c>
      <c r="C122" s="103">
        <v>28.95</v>
      </c>
      <c r="D122" s="103">
        <v>0</v>
      </c>
      <c r="E122" s="103">
        <v>140.58000000000001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1719.79</v>
      </c>
      <c r="C2" s="103">
        <v>7401.95</v>
      </c>
      <c r="D2" s="103">
        <v>7401.95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1719.79</v>
      </c>
      <c r="C3" s="103">
        <v>7401.95</v>
      </c>
      <c r="D3" s="103">
        <v>7401.95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3583.63</v>
      </c>
      <c r="C4" s="103">
        <v>15423.88</v>
      </c>
      <c r="D4" s="103">
        <v>15423.88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3583.63</v>
      </c>
      <c r="C5" s="103">
        <v>15423.88</v>
      </c>
      <c r="D5" s="103">
        <v>15423.88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399.46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51.27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17.920000000000002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61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69.77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60.39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686.64</v>
      </c>
      <c r="C28" s="103">
        <v>1033.1500000000001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0.505</v>
      </c>
      <c r="E39" s="103">
        <v>0.54700000000000004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0.505</v>
      </c>
      <c r="E40" s="103">
        <v>0.54700000000000004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0.505</v>
      </c>
      <c r="E41" s="103">
        <v>0.54700000000000004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0.505</v>
      </c>
      <c r="E43" s="103">
        <v>0.54700000000000004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0.505</v>
      </c>
      <c r="E44" s="103">
        <v>0.54700000000000004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0.505</v>
      </c>
      <c r="E45" s="103">
        <v>0.54700000000000004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3.3540000000000001</v>
      </c>
      <c r="F53" s="103">
        <v>0.35499999999999998</v>
      </c>
      <c r="G53" s="103">
        <v>0.27400000000000002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3.3540000000000001</v>
      </c>
      <c r="F54" s="103">
        <v>0.35499999999999998</v>
      </c>
      <c r="G54" s="103">
        <v>0.27400000000000002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3.3540000000000001</v>
      </c>
      <c r="F55" s="103">
        <v>0.35499999999999998</v>
      </c>
      <c r="G55" s="103">
        <v>0.27400000000000002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3.35</v>
      </c>
      <c r="F56" s="103">
        <v>0.35499999999999998</v>
      </c>
      <c r="G56" s="103">
        <v>0.27400000000000002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3.35</v>
      </c>
      <c r="F58" s="103">
        <v>0.35499999999999998</v>
      </c>
      <c r="G58" s="103">
        <v>0.27400000000000002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30907.05</v>
      </c>
      <c r="D64" s="103">
        <v>20895.740000000002</v>
      </c>
      <c r="E64" s="103">
        <v>10011.31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60654.92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44341.46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1.24</v>
      </c>
      <c r="F74" s="103">
        <v>1417.87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17328.379099999998</v>
      </c>
      <c r="C84" s="103">
        <v>25.643699999999999</v>
      </c>
      <c r="D84" s="103">
        <v>54.817900000000002</v>
      </c>
      <c r="E84" s="103">
        <v>0</v>
      </c>
      <c r="F84" s="103">
        <v>2.0000000000000001E-4</v>
      </c>
      <c r="G84" s="103">
        <v>3406.7728000000002</v>
      </c>
      <c r="H84" s="103">
        <v>6903.9605000000001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14976.937599999999</v>
      </c>
      <c r="C85" s="103">
        <v>22.518799999999999</v>
      </c>
      <c r="D85" s="103">
        <v>49.338900000000002</v>
      </c>
      <c r="E85" s="103">
        <v>0</v>
      </c>
      <c r="F85" s="103">
        <v>2.0000000000000001E-4</v>
      </c>
      <c r="G85" s="103">
        <v>3066.4720000000002</v>
      </c>
      <c r="H85" s="103">
        <v>5999.5551999999998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14458.7672</v>
      </c>
      <c r="C86" s="103">
        <v>23.017499999999998</v>
      </c>
      <c r="D86" s="103">
        <v>54.687100000000001</v>
      </c>
      <c r="E86" s="103">
        <v>0</v>
      </c>
      <c r="F86" s="103">
        <v>2.0000000000000001E-4</v>
      </c>
      <c r="G86" s="103">
        <v>3399.5509999999999</v>
      </c>
      <c r="H86" s="103">
        <v>5908.8167999999996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12534.563599999999</v>
      </c>
      <c r="C87" s="103">
        <v>20.918900000000001</v>
      </c>
      <c r="D87" s="103">
        <v>52.735399999999998</v>
      </c>
      <c r="E87" s="103">
        <v>0</v>
      </c>
      <c r="F87" s="103">
        <v>2.0000000000000001E-4</v>
      </c>
      <c r="G87" s="103">
        <v>3278.6804999999999</v>
      </c>
      <c r="H87" s="103">
        <v>5210.6611999999996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12597.568600000001</v>
      </c>
      <c r="C88" s="103">
        <v>21.806100000000001</v>
      </c>
      <c r="D88" s="103">
        <v>57.3185</v>
      </c>
      <c r="E88" s="103">
        <v>0</v>
      </c>
      <c r="F88" s="103">
        <v>2.0000000000000001E-4</v>
      </c>
      <c r="G88" s="103">
        <v>3563.9456</v>
      </c>
      <c r="H88" s="103">
        <v>5308.3576999999996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13238.5031</v>
      </c>
      <c r="C89" s="103">
        <v>23.517199999999999</v>
      </c>
      <c r="D89" s="103">
        <v>63.556899999999999</v>
      </c>
      <c r="E89" s="103">
        <v>0</v>
      </c>
      <c r="F89" s="103">
        <v>2.9999999999999997E-4</v>
      </c>
      <c r="G89" s="103">
        <v>3952.0713999999998</v>
      </c>
      <c r="H89" s="103">
        <v>5633.4497000000001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14432.4131</v>
      </c>
      <c r="C90" s="103">
        <v>25.8522</v>
      </c>
      <c r="D90" s="103">
        <v>70.471100000000007</v>
      </c>
      <c r="E90" s="103">
        <v>0</v>
      </c>
      <c r="F90" s="103">
        <v>2.9999999999999997E-4</v>
      </c>
      <c r="G90" s="103">
        <v>4382.09</v>
      </c>
      <c r="H90" s="103">
        <v>6161.0810000000001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14412.750400000001</v>
      </c>
      <c r="C91" s="103">
        <v>25.811299999999999</v>
      </c>
      <c r="D91" s="103">
        <v>70.343900000000005</v>
      </c>
      <c r="E91" s="103">
        <v>0</v>
      </c>
      <c r="F91" s="103">
        <v>2.9999999999999997E-4</v>
      </c>
      <c r="G91" s="103">
        <v>4374.1760999999997</v>
      </c>
      <c r="H91" s="103">
        <v>6152.1701000000003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12451.380999999999</v>
      </c>
      <c r="C92" s="103">
        <v>21.903099999999998</v>
      </c>
      <c r="D92" s="103">
        <v>58.586199999999998</v>
      </c>
      <c r="E92" s="103">
        <v>0</v>
      </c>
      <c r="F92" s="103">
        <v>2.0000000000000001E-4</v>
      </c>
      <c r="G92" s="103">
        <v>3642.9083999999998</v>
      </c>
      <c r="H92" s="103">
        <v>5278.7660999999998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12949.5177</v>
      </c>
      <c r="C93" s="103">
        <v>21.972999999999999</v>
      </c>
      <c r="D93" s="103">
        <v>56.477800000000002</v>
      </c>
      <c r="E93" s="103">
        <v>0</v>
      </c>
      <c r="F93" s="103">
        <v>2.0000000000000001E-4</v>
      </c>
      <c r="G93" s="103">
        <v>3511.5064000000002</v>
      </c>
      <c r="H93" s="103">
        <v>5416.2228999999998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13581.770399999999</v>
      </c>
      <c r="C94" s="103">
        <v>21.9937</v>
      </c>
      <c r="D94" s="103">
        <v>53.426000000000002</v>
      </c>
      <c r="E94" s="103">
        <v>0</v>
      </c>
      <c r="F94" s="103">
        <v>2.0000000000000001E-4</v>
      </c>
      <c r="G94" s="103">
        <v>3321.3292999999999</v>
      </c>
      <c r="H94" s="103">
        <v>5584.4634999999998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16288.994000000001</v>
      </c>
      <c r="C95" s="103">
        <v>24.692799999999998</v>
      </c>
      <c r="D95" s="103">
        <v>54.772399999999998</v>
      </c>
      <c r="E95" s="103">
        <v>0</v>
      </c>
      <c r="F95" s="103">
        <v>2.0000000000000001E-4</v>
      </c>
      <c r="G95" s="103">
        <v>3404.2730999999999</v>
      </c>
      <c r="H95" s="103">
        <v>6543.5463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169251.54579999999</v>
      </c>
      <c r="C97" s="103">
        <v>279.64830000000001</v>
      </c>
      <c r="D97" s="103">
        <v>696.53210000000001</v>
      </c>
      <c r="E97" s="103">
        <v>0</v>
      </c>
      <c r="F97" s="103">
        <v>2.8999999999999998E-3</v>
      </c>
      <c r="G97" s="103">
        <v>43303.7765</v>
      </c>
      <c r="H97" s="103">
        <v>70101.051000000007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12451.380999999999</v>
      </c>
      <c r="C98" s="103">
        <v>20.918900000000001</v>
      </c>
      <c r="D98" s="103">
        <v>49.338900000000002</v>
      </c>
      <c r="E98" s="103">
        <v>0</v>
      </c>
      <c r="F98" s="103">
        <v>2.0000000000000001E-4</v>
      </c>
      <c r="G98" s="103">
        <v>3066.4720000000002</v>
      </c>
      <c r="H98" s="103">
        <v>5210.6611999999996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17328.379099999998</v>
      </c>
      <c r="C99" s="103">
        <v>25.8522</v>
      </c>
      <c r="D99" s="103">
        <v>70.471100000000007</v>
      </c>
      <c r="E99" s="103">
        <v>0</v>
      </c>
      <c r="F99" s="103">
        <v>2.9999999999999997E-4</v>
      </c>
      <c r="G99" s="103">
        <v>4382.09</v>
      </c>
      <c r="H99" s="103">
        <v>6903.9605000000001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54019200000</v>
      </c>
      <c r="C102" s="103">
        <v>28226.143</v>
      </c>
      <c r="D102" s="103" t="s">
        <v>501</v>
      </c>
      <c r="E102" s="103">
        <v>3355.1480000000001</v>
      </c>
      <c r="F102" s="103">
        <v>18077</v>
      </c>
      <c r="G102" s="103">
        <v>2255.8670000000002</v>
      </c>
      <c r="H102" s="103">
        <v>0</v>
      </c>
      <c r="I102" s="103">
        <v>63.325000000000003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4474.8029999999999</v>
      </c>
      <c r="R102" s="103">
        <v>0</v>
      </c>
      <c r="S102" s="103">
        <v>0</v>
      </c>
    </row>
    <row r="103" spans="1:19">
      <c r="A103" s="103" t="s">
        <v>428</v>
      </c>
      <c r="B103" s="104">
        <v>48623200000</v>
      </c>
      <c r="C103" s="103">
        <v>28117.198</v>
      </c>
      <c r="D103" s="103" t="s">
        <v>502</v>
      </c>
      <c r="E103" s="103">
        <v>3355.1480000000001</v>
      </c>
      <c r="F103" s="103">
        <v>18077</v>
      </c>
      <c r="G103" s="103">
        <v>2255.8670000000002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4429.183</v>
      </c>
      <c r="R103" s="103">
        <v>0</v>
      </c>
      <c r="S103" s="103">
        <v>0</v>
      </c>
    </row>
    <row r="104" spans="1:19">
      <c r="A104" s="103" t="s">
        <v>429</v>
      </c>
      <c r="B104" s="104">
        <v>53904700000</v>
      </c>
      <c r="C104" s="103">
        <v>31135.162</v>
      </c>
      <c r="D104" s="103" t="s">
        <v>503</v>
      </c>
      <c r="E104" s="103">
        <v>3355.1480000000001</v>
      </c>
      <c r="F104" s="103">
        <v>18077</v>
      </c>
      <c r="G104" s="103">
        <v>2255.8670000000002</v>
      </c>
      <c r="H104" s="103">
        <v>0</v>
      </c>
      <c r="I104" s="103">
        <v>2888.89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4558.2569999999996</v>
      </c>
      <c r="R104" s="103">
        <v>0</v>
      </c>
      <c r="S104" s="103">
        <v>0</v>
      </c>
    </row>
    <row r="105" spans="1:19">
      <c r="A105" s="103" t="s">
        <v>430</v>
      </c>
      <c r="B105" s="104">
        <v>51988100000</v>
      </c>
      <c r="C105" s="103">
        <v>30124.907999999999</v>
      </c>
      <c r="D105" s="103" t="s">
        <v>557</v>
      </c>
      <c r="E105" s="103">
        <v>3355.1480000000001</v>
      </c>
      <c r="F105" s="103">
        <v>18077</v>
      </c>
      <c r="G105" s="103">
        <v>2255.8670000000002</v>
      </c>
      <c r="H105" s="103">
        <v>0</v>
      </c>
      <c r="I105" s="103">
        <v>4392.5969999999998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2044.2950000000001</v>
      </c>
      <c r="R105" s="103">
        <v>0</v>
      </c>
      <c r="S105" s="103">
        <v>0</v>
      </c>
    </row>
    <row r="106" spans="1:19">
      <c r="A106" s="103" t="s">
        <v>280</v>
      </c>
      <c r="B106" s="104">
        <v>56511400000</v>
      </c>
      <c r="C106" s="103">
        <v>36525.040000000001</v>
      </c>
      <c r="D106" s="103" t="s">
        <v>558</v>
      </c>
      <c r="E106" s="103">
        <v>3355.1480000000001</v>
      </c>
      <c r="F106" s="103">
        <v>18077</v>
      </c>
      <c r="G106" s="103">
        <v>2255.8670000000002</v>
      </c>
      <c r="H106" s="103">
        <v>0</v>
      </c>
      <c r="I106" s="103">
        <v>10674.835999999999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2162.1889999999999</v>
      </c>
      <c r="R106" s="103">
        <v>0</v>
      </c>
      <c r="S106" s="103">
        <v>0</v>
      </c>
    </row>
    <row r="107" spans="1:19">
      <c r="A107" s="103" t="s">
        <v>431</v>
      </c>
      <c r="B107" s="104">
        <v>62665600000</v>
      </c>
      <c r="C107" s="103">
        <v>42684.55</v>
      </c>
      <c r="D107" s="103" t="s">
        <v>462</v>
      </c>
      <c r="E107" s="103">
        <v>3355.1480000000001</v>
      </c>
      <c r="F107" s="103">
        <v>18077</v>
      </c>
      <c r="G107" s="103">
        <v>2255.8670000000002</v>
      </c>
      <c r="H107" s="103">
        <v>0</v>
      </c>
      <c r="I107" s="103">
        <v>14404.2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432</v>
      </c>
      <c r="B108" s="104">
        <v>69484200000</v>
      </c>
      <c r="C108" s="103">
        <v>44295.463000000003</v>
      </c>
      <c r="D108" s="103" t="s">
        <v>504</v>
      </c>
      <c r="E108" s="103">
        <v>3355.1480000000001</v>
      </c>
      <c r="F108" s="103">
        <v>18077</v>
      </c>
      <c r="G108" s="103">
        <v>2255.8670000000002</v>
      </c>
      <c r="H108" s="103">
        <v>0</v>
      </c>
      <c r="I108" s="103">
        <v>16015.112999999999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433</v>
      </c>
      <c r="B109" s="104">
        <v>69358700000</v>
      </c>
      <c r="C109" s="103">
        <v>43886.190999999999</v>
      </c>
      <c r="D109" s="103" t="s">
        <v>483</v>
      </c>
      <c r="E109" s="103">
        <v>3355.1480000000001</v>
      </c>
      <c r="F109" s="103">
        <v>18077</v>
      </c>
      <c r="G109" s="103">
        <v>2255.8670000000002</v>
      </c>
      <c r="H109" s="103">
        <v>0</v>
      </c>
      <c r="I109" s="103">
        <v>15605.842000000001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434</v>
      </c>
      <c r="B110" s="104">
        <v>57763400000</v>
      </c>
      <c r="C110" s="103">
        <v>38076.285000000003</v>
      </c>
      <c r="D110" s="103" t="s">
        <v>622</v>
      </c>
      <c r="E110" s="103">
        <v>3355.1480000000001</v>
      </c>
      <c r="F110" s="103">
        <v>18077</v>
      </c>
      <c r="G110" s="103">
        <v>2255.8670000000002</v>
      </c>
      <c r="H110" s="103">
        <v>0</v>
      </c>
      <c r="I110" s="103">
        <v>12183.349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2204.92</v>
      </c>
      <c r="R110" s="103">
        <v>0</v>
      </c>
      <c r="S110" s="103">
        <v>0</v>
      </c>
    </row>
    <row r="111" spans="1:19">
      <c r="A111" s="103" t="s">
        <v>435</v>
      </c>
      <c r="B111" s="104">
        <v>55679900000</v>
      </c>
      <c r="C111" s="103">
        <v>35346.353999999999</v>
      </c>
      <c r="D111" s="103" t="s">
        <v>505</v>
      </c>
      <c r="E111" s="103">
        <v>3355.1480000000001</v>
      </c>
      <c r="F111" s="103">
        <v>18077</v>
      </c>
      <c r="G111" s="103">
        <v>2255.8670000000002</v>
      </c>
      <c r="H111" s="103">
        <v>0</v>
      </c>
      <c r="I111" s="103">
        <v>7066.0050000000001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4592.3339999999998</v>
      </c>
      <c r="R111" s="103">
        <v>0</v>
      </c>
      <c r="S111" s="103">
        <v>0</v>
      </c>
    </row>
    <row r="112" spans="1:19">
      <c r="A112" s="103" t="s">
        <v>436</v>
      </c>
      <c r="B112" s="104">
        <v>52664300000</v>
      </c>
      <c r="C112" s="103">
        <v>33117.313000000002</v>
      </c>
      <c r="D112" s="103" t="s">
        <v>559</v>
      </c>
      <c r="E112" s="103">
        <v>3355.1480000000001</v>
      </c>
      <c r="F112" s="103">
        <v>18077</v>
      </c>
      <c r="G112" s="103">
        <v>2255.8670000000002</v>
      </c>
      <c r="H112" s="103">
        <v>0</v>
      </c>
      <c r="I112" s="103">
        <v>7283.2820000000002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2146.0149999999999</v>
      </c>
      <c r="R112" s="103">
        <v>0</v>
      </c>
      <c r="S112" s="103">
        <v>0</v>
      </c>
    </row>
    <row r="113" spans="1:19">
      <c r="A113" s="103" t="s">
        <v>437</v>
      </c>
      <c r="B113" s="104">
        <v>53979500000</v>
      </c>
      <c r="C113" s="103">
        <v>28210.274000000001</v>
      </c>
      <c r="D113" s="103" t="s">
        <v>506</v>
      </c>
      <c r="E113" s="103">
        <v>3355.1480000000001</v>
      </c>
      <c r="F113" s="103">
        <v>18077</v>
      </c>
      <c r="G113" s="103">
        <v>2255.8670000000002</v>
      </c>
      <c r="H113" s="103">
        <v>0</v>
      </c>
      <c r="I113" s="103">
        <v>47.78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4474.4790000000003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686642000000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48623200000</v>
      </c>
      <c r="C116" s="103">
        <v>28117.198</v>
      </c>
      <c r="D116" s="103"/>
      <c r="E116" s="103">
        <v>3355.1480000000001</v>
      </c>
      <c r="F116" s="103">
        <v>18077</v>
      </c>
      <c r="G116" s="103">
        <v>2255.8670000000002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2044.2950000000001</v>
      </c>
      <c r="R116" s="103">
        <v>0</v>
      </c>
      <c r="S116" s="103">
        <v>0</v>
      </c>
    </row>
    <row r="117" spans="1:19">
      <c r="A117" s="103" t="s">
        <v>440</v>
      </c>
      <c r="B117" s="104">
        <v>69484200000</v>
      </c>
      <c r="C117" s="103">
        <v>44295.463000000003</v>
      </c>
      <c r="D117" s="103"/>
      <c r="E117" s="103">
        <v>3355.1480000000001</v>
      </c>
      <c r="F117" s="103">
        <v>18077</v>
      </c>
      <c r="G117" s="103">
        <v>2255.8670000000002</v>
      </c>
      <c r="H117" s="103">
        <v>0</v>
      </c>
      <c r="I117" s="103">
        <v>16015.112999999999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13644.31</v>
      </c>
      <c r="C120" s="103">
        <v>10316.02</v>
      </c>
      <c r="D120" s="103">
        <v>0</v>
      </c>
      <c r="E120" s="103">
        <v>23960.33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58.72</v>
      </c>
      <c r="C121" s="103">
        <v>44.4</v>
      </c>
      <c r="D121" s="103">
        <v>0</v>
      </c>
      <c r="E121" s="103">
        <v>103.12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58.72</v>
      </c>
      <c r="C122" s="103">
        <v>44.4</v>
      </c>
      <c r="D122" s="103">
        <v>0</v>
      </c>
      <c r="E122" s="103">
        <v>103.12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1581.11</v>
      </c>
      <c r="C2" s="103">
        <v>6805.07</v>
      </c>
      <c r="D2" s="103">
        <v>6805.07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1581.11</v>
      </c>
      <c r="C3" s="103">
        <v>6805.07</v>
      </c>
      <c r="D3" s="103">
        <v>6805.07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3239.91</v>
      </c>
      <c r="C4" s="103">
        <v>13944.53</v>
      </c>
      <c r="D4" s="103">
        <v>13944.53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3239.91</v>
      </c>
      <c r="C5" s="103">
        <v>13944.53</v>
      </c>
      <c r="D5" s="103">
        <v>13944.53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268.95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40.590000000000003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65.260000000000005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68.400000000000006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60.02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679.85</v>
      </c>
      <c r="C28" s="103">
        <v>901.26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0.56799999999999995</v>
      </c>
      <c r="E39" s="103">
        <v>0.621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0.56799999999999995</v>
      </c>
      <c r="E40" s="103">
        <v>0.621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0.56799999999999995</v>
      </c>
      <c r="E41" s="103">
        <v>0.621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0.56799999999999995</v>
      </c>
      <c r="E43" s="103">
        <v>0.621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0.56799999999999995</v>
      </c>
      <c r="E44" s="103">
        <v>0.621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0.56799999999999995</v>
      </c>
      <c r="E45" s="103">
        <v>0.621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4.0919999999999996</v>
      </c>
      <c r="F53" s="103">
        <v>0.36199999999999999</v>
      </c>
      <c r="G53" s="103">
        <v>0.22500000000000001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4.0919999999999996</v>
      </c>
      <c r="F54" s="103">
        <v>0.36199999999999999</v>
      </c>
      <c r="G54" s="103">
        <v>0.22500000000000001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4.0919999999999996</v>
      </c>
      <c r="F55" s="103">
        <v>0.36199999999999999</v>
      </c>
      <c r="G55" s="103">
        <v>0.22500000000000001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4.09</v>
      </c>
      <c r="F56" s="103">
        <v>0.36199999999999999</v>
      </c>
      <c r="G56" s="103">
        <v>0.22500000000000001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4.09</v>
      </c>
      <c r="F58" s="103">
        <v>0.36199999999999999</v>
      </c>
      <c r="G58" s="103">
        <v>0.22500000000000001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27654.14</v>
      </c>
      <c r="D64" s="103">
        <v>20352.66</v>
      </c>
      <c r="E64" s="103">
        <v>7301.48</v>
      </c>
      <c r="F64" s="103">
        <v>0.74</v>
      </c>
      <c r="G64" s="103">
        <v>3.09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15141.45</v>
      </c>
      <c r="D65" s="103">
        <v>10922.9</v>
      </c>
      <c r="E65" s="103">
        <v>4218.55</v>
      </c>
      <c r="F65" s="103">
        <v>0.72</v>
      </c>
      <c r="G65" s="103">
        <v>3.03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51166.75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35231.730000000003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1.39</v>
      </c>
      <c r="F74" s="103">
        <v>1578.65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20443.3688</v>
      </c>
      <c r="C84" s="103">
        <v>30.722000000000001</v>
      </c>
      <c r="D84" s="103">
        <v>65.932500000000005</v>
      </c>
      <c r="E84" s="103">
        <v>0</v>
      </c>
      <c r="F84" s="103">
        <v>2.9999999999999997E-4</v>
      </c>
      <c r="G84" s="103">
        <v>68527.1204</v>
      </c>
      <c r="H84" s="103">
        <v>8268.7767000000003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17801.943500000001</v>
      </c>
      <c r="C85" s="103">
        <v>27.130400000000002</v>
      </c>
      <c r="D85" s="103">
        <v>59.4587</v>
      </c>
      <c r="E85" s="103">
        <v>0</v>
      </c>
      <c r="F85" s="103">
        <v>2.0000000000000001E-4</v>
      </c>
      <c r="G85" s="103">
        <v>61801.961199999998</v>
      </c>
      <c r="H85" s="103">
        <v>7237.4569000000001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18939.7042</v>
      </c>
      <c r="C86" s="103">
        <v>29.2988</v>
      </c>
      <c r="D86" s="103">
        <v>65.610799999999998</v>
      </c>
      <c r="E86" s="103">
        <v>0</v>
      </c>
      <c r="F86" s="103">
        <v>2.9999999999999997E-4</v>
      </c>
      <c r="G86" s="103">
        <v>68200.255999999994</v>
      </c>
      <c r="H86" s="103">
        <v>7742.6419999999998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17404.035500000002</v>
      </c>
      <c r="C87" s="103">
        <v>27.673999999999999</v>
      </c>
      <c r="D87" s="103">
        <v>64.354200000000006</v>
      </c>
      <c r="E87" s="103">
        <v>0</v>
      </c>
      <c r="F87" s="103">
        <v>2.9999999999999997E-4</v>
      </c>
      <c r="G87" s="103">
        <v>66900.368400000007</v>
      </c>
      <c r="H87" s="103">
        <v>7188.4908999999998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18372.314699999999</v>
      </c>
      <c r="C88" s="103">
        <v>29.734200000000001</v>
      </c>
      <c r="D88" s="103">
        <v>70.752300000000005</v>
      </c>
      <c r="E88" s="103">
        <v>0</v>
      </c>
      <c r="F88" s="103">
        <v>2.9999999999999997E-4</v>
      </c>
      <c r="G88" s="103">
        <v>73555.661900000006</v>
      </c>
      <c r="H88" s="103">
        <v>7639.4894999999997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18680.249100000001</v>
      </c>
      <c r="C89" s="103">
        <v>30.4939</v>
      </c>
      <c r="D89" s="103">
        <v>73.352699999999999</v>
      </c>
      <c r="E89" s="103">
        <v>0</v>
      </c>
      <c r="F89" s="103">
        <v>2.9999999999999997E-4</v>
      </c>
      <c r="G89" s="103">
        <v>76261.103400000007</v>
      </c>
      <c r="H89" s="103">
        <v>7793.1692999999996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20320.528600000001</v>
      </c>
      <c r="C90" s="103">
        <v>33.331400000000002</v>
      </c>
      <c r="D90" s="103">
        <v>80.658699999999996</v>
      </c>
      <c r="E90" s="103">
        <v>0</v>
      </c>
      <c r="F90" s="103">
        <v>2.9999999999999997E-4</v>
      </c>
      <c r="G90" s="103">
        <v>83857.968399999998</v>
      </c>
      <c r="H90" s="103">
        <v>8493.1504999999997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19686.4836</v>
      </c>
      <c r="C91" s="103">
        <v>32.217399999999998</v>
      </c>
      <c r="D91" s="103">
        <v>77.741600000000005</v>
      </c>
      <c r="E91" s="103">
        <v>0</v>
      </c>
      <c r="F91" s="103">
        <v>2.9999999999999997E-4</v>
      </c>
      <c r="G91" s="103">
        <v>80824.643800000005</v>
      </c>
      <c r="H91" s="103">
        <v>8220.8901000000005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18014.165199999999</v>
      </c>
      <c r="C92" s="103">
        <v>29.330400000000001</v>
      </c>
      <c r="D92" s="103">
        <v>70.324600000000004</v>
      </c>
      <c r="E92" s="103">
        <v>0</v>
      </c>
      <c r="F92" s="103">
        <v>2.9999999999999997E-4</v>
      </c>
      <c r="G92" s="103">
        <v>73112.334199999998</v>
      </c>
      <c r="H92" s="103">
        <v>7507.81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17992.809099999999</v>
      </c>
      <c r="C93" s="103">
        <v>28.709800000000001</v>
      </c>
      <c r="D93" s="103">
        <v>67.070800000000006</v>
      </c>
      <c r="E93" s="103">
        <v>0</v>
      </c>
      <c r="F93" s="103">
        <v>2.9999999999999997E-4</v>
      </c>
      <c r="G93" s="103">
        <v>69725.198600000003</v>
      </c>
      <c r="H93" s="103">
        <v>7441.4525000000003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18444.719499999999</v>
      </c>
      <c r="C94" s="103">
        <v>28.484300000000001</v>
      </c>
      <c r="D94" s="103">
        <v>63.631500000000003</v>
      </c>
      <c r="E94" s="103">
        <v>0</v>
      </c>
      <c r="F94" s="103">
        <v>2.9999999999999997E-4</v>
      </c>
      <c r="G94" s="103">
        <v>66142.498200000002</v>
      </c>
      <c r="H94" s="103">
        <v>7535.4961999999996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20607.154200000001</v>
      </c>
      <c r="C95" s="103">
        <v>30.884599999999999</v>
      </c>
      <c r="D95" s="103">
        <v>66.008399999999995</v>
      </c>
      <c r="E95" s="103">
        <v>0</v>
      </c>
      <c r="F95" s="103">
        <v>2.9999999999999997E-4</v>
      </c>
      <c r="G95" s="103">
        <v>68605.2552</v>
      </c>
      <c r="H95" s="103">
        <v>8326.8258999999998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226707.47589999999</v>
      </c>
      <c r="C97" s="103">
        <v>358.01100000000002</v>
      </c>
      <c r="D97" s="103">
        <v>824.89679999999998</v>
      </c>
      <c r="E97" s="103">
        <v>0</v>
      </c>
      <c r="F97" s="103">
        <v>3.3E-3</v>
      </c>
      <c r="G97" s="103">
        <v>857514.36959999998</v>
      </c>
      <c r="H97" s="103">
        <v>93395.650599999994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17404.035500000002</v>
      </c>
      <c r="C98" s="103">
        <v>27.130400000000002</v>
      </c>
      <c r="D98" s="103">
        <v>59.4587</v>
      </c>
      <c r="E98" s="103">
        <v>0</v>
      </c>
      <c r="F98" s="103">
        <v>2.0000000000000001E-4</v>
      </c>
      <c r="G98" s="103">
        <v>61801.961199999998</v>
      </c>
      <c r="H98" s="103">
        <v>7188.4908999999998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20607.154200000001</v>
      </c>
      <c r="C99" s="103">
        <v>33.331400000000002</v>
      </c>
      <c r="D99" s="103">
        <v>80.658699999999996</v>
      </c>
      <c r="E99" s="103">
        <v>0</v>
      </c>
      <c r="F99" s="103">
        <v>2.9999999999999997E-4</v>
      </c>
      <c r="G99" s="103">
        <v>83857.968399999998</v>
      </c>
      <c r="H99" s="103">
        <v>8493.1504999999997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54329100000</v>
      </c>
      <c r="C102" s="103">
        <v>28259.003000000001</v>
      </c>
      <c r="D102" s="103" t="s">
        <v>477</v>
      </c>
      <c r="E102" s="103">
        <v>3355.1480000000001</v>
      </c>
      <c r="F102" s="103">
        <v>18077</v>
      </c>
      <c r="G102" s="103">
        <v>2416.643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4410.2120000000004</v>
      </c>
      <c r="R102" s="103">
        <v>0</v>
      </c>
      <c r="S102" s="103">
        <v>0</v>
      </c>
    </row>
    <row r="103" spans="1:19">
      <c r="A103" s="103" t="s">
        <v>428</v>
      </c>
      <c r="B103" s="104">
        <v>48997300000</v>
      </c>
      <c r="C103" s="103">
        <v>28273.486000000001</v>
      </c>
      <c r="D103" s="103" t="s">
        <v>507</v>
      </c>
      <c r="E103" s="103">
        <v>3355.1480000000001</v>
      </c>
      <c r="F103" s="103">
        <v>18077</v>
      </c>
      <c r="G103" s="103">
        <v>2416.643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4424.6949999999997</v>
      </c>
      <c r="R103" s="103">
        <v>0</v>
      </c>
      <c r="S103" s="103">
        <v>0</v>
      </c>
    </row>
    <row r="104" spans="1:19">
      <c r="A104" s="103" t="s">
        <v>429</v>
      </c>
      <c r="B104" s="104">
        <v>54070000000</v>
      </c>
      <c r="C104" s="103">
        <v>28289.494999999999</v>
      </c>
      <c r="D104" s="103" t="s">
        <v>496</v>
      </c>
      <c r="E104" s="103">
        <v>3355.1480000000001</v>
      </c>
      <c r="F104" s="103">
        <v>18077</v>
      </c>
      <c r="G104" s="103">
        <v>2416.643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4440.7039999999997</v>
      </c>
      <c r="R104" s="103">
        <v>0</v>
      </c>
      <c r="S104" s="103">
        <v>0</v>
      </c>
    </row>
    <row r="105" spans="1:19">
      <c r="A105" s="103" t="s">
        <v>430</v>
      </c>
      <c r="B105" s="104">
        <v>53039400000</v>
      </c>
      <c r="C105" s="103">
        <v>31996.600999999999</v>
      </c>
      <c r="D105" s="103" t="s">
        <v>551</v>
      </c>
      <c r="E105" s="103">
        <v>3355.1480000000001</v>
      </c>
      <c r="F105" s="103">
        <v>18077</v>
      </c>
      <c r="G105" s="103">
        <v>2416.643</v>
      </c>
      <c r="H105" s="103">
        <v>0</v>
      </c>
      <c r="I105" s="103">
        <v>6107.3119999999999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2040.498</v>
      </c>
      <c r="R105" s="103">
        <v>0</v>
      </c>
      <c r="S105" s="103">
        <v>0</v>
      </c>
    </row>
    <row r="106" spans="1:19">
      <c r="A106" s="103" t="s">
        <v>280</v>
      </c>
      <c r="B106" s="104">
        <v>58315800000</v>
      </c>
      <c r="C106" s="103">
        <v>35175.279999999999</v>
      </c>
      <c r="D106" s="103" t="s">
        <v>560</v>
      </c>
      <c r="E106" s="103">
        <v>3355.1480000000001</v>
      </c>
      <c r="F106" s="103">
        <v>18077</v>
      </c>
      <c r="G106" s="103">
        <v>2416.643</v>
      </c>
      <c r="H106" s="103">
        <v>0</v>
      </c>
      <c r="I106" s="103">
        <v>9221.1299999999992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2105.3589999999999</v>
      </c>
      <c r="R106" s="103">
        <v>0</v>
      </c>
      <c r="S106" s="103">
        <v>0</v>
      </c>
    </row>
    <row r="107" spans="1:19">
      <c r="A107" s="103" t="s">
        <v>431</v>
      </c>
      <c r="B107" s="104">
        <v>60460700000</v>
      </c>
      <c r="C107" s="103">
        <v>37574.239000000001</v>
      </c>
      <c r="D107" s="103" t="s">
        <v>623</v>
      </c>
      <c r="E107" s="103">
        <v>3355.1480000000001</v>
      </c>
      <c r="F107" s="103">
        <v>18077</v>
      </c>
      <c r="G107" s="103">
        <v>2416.643</v>
      </c>
      <c r="H107" s="103">
        <v>0</v>
      </c>
      <c r="I107" s="103">
        <v>11594.388000000001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2131.0610000000001</v>
      </c>
      <c r="R107" s="103">
        <v>0</v>
      </c>
      <c r="S107" s="103">
        <v>0</v>
      </c>
    </row>
    <row r="108" spans="1:19">
      <c r="A108" s="103" t="s">
        <v>432</v>
      </c>
      <c r="B108" s="104">
        <v>66483600000</v>
      </c>
      <c r="C108" s="103">
        <v>38782.800000000003</v>
      </c>
      <c r="D108" s="103" t="s">
        <v>561</v>
      </c>
      <c r="E108" s="103">
        <v>3355.1480000000001</v>
      </c>
      <c r="F108" s="103">
        <v>18077</v>
      </c>
      <c r="G108" s="103">
        <v>2416.643</v>
      </c>
      <c r="H108" s="103">
        <v>0</v>
      </c>
      <c r="I108" s="103">
        <v>12805.782999999999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2128.2260000000001</v>
      </c>
      <c r="R108" s="103">
        <v>0</v>
      </c>
      <c r="S108" s="103">
        <v>0</v>
      </c>
    </row>
    <row r="109" spans="1:19">
      <c r="A109" s="103" t="s">
        <v>433</v>
      </c>
      <c r="B109" s="104">
        <v>64078800000</v>
      </c>
      <c r="C109" s="103">
        <v>38418.141000000003</v>
      </c>
      <c r="D109" s="103" t="s">
        <v>624</v>
      </c>
      <c r="E109" s="103">
        <v>3355.1480000000001</v>
      </c>
      <c r="F109" s="103">
        <v>18077</v>
      </c>
      <c r="G109" s="103">
        <v>2416.643</v>
      </c>
      <c r="H109" s="103">
        <v>0</v>
      </c>
      <c r="I109" s="103">
        <v>12320.759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2248.5909999999999</v>
      </c>
      <c r="R109" s="103">
        <v>0</v>
      </c>
      <c r="S109" s="103">
        <v>0</v>
      </c>
    </row>
    <row r="110" spans="1:19">
      <c r="A110" s="103" t="s">
        <v>434</v>
      </c>
      <c r="B110" s="104">
        <v>57964300000</v>
      </c>
      <c r="C110" s="103">
        <v>35415.732000000004</v>
      </c>
      <c r="D110" s="103" t="s">
        <v>625</v>
      </c>
      <c r="E110" s="103">
        <v>3355.1480000000001</v>
      </c>
      <c r="F110" s="103">
        <v>18077</v>
      </c>
      <c r="G110" s="103">
        <v>2416.643</v>
      </c>
      <c r="H110" s="103">
        <v>0</v>
      </c>
      <c r="I110" s="103">
        <v>9370.0570000000007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2196.884</v>
      </c>
      <c r="R110" s="103">
        <v>0</v>
      </c>
      <c r="S110" s="103">
        <v>0</v>
      </c>
    </row>
    <row r="111" spans="1:19">
      <c r="A111" s="103" t="s">
        <v>435</v>
      </c>
      <c r="B111" s="104">
        <v>55279000000</v>
      </c>
      <c r="C111" s="103">
        <v>31666.823</v>
      </c>
      <c r="D111" s="103" t="s">
        <v>626</v>
      </c>
      <c r="E111" s="103">
        <v>3355.1480000000001</v>
      </c>
      <c r="F111" s="103">
        <v>18077</v>
      </c>
      <c r="G111" s="103">
        <v>2416.643</v>
      </c>
      <c r="H111" s="103">
        <v>0</v>
      </c>
      <c r="I111" s="103">
        <v>5766.0929999999998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2051.9380000000001</v>
      </c>
      <c r="R111" s="103">
        <v>0</v>
      </c>
      <c r="S111" s="103">
        <v>0</v>
      </c>
    </row>
    <row r="112" spans="1:19">
      <c r="A112" s="103" t="s">
        <v>436</v>
      </c>
      <c r="B112" s="104">
        <v>52438600000</v>
      </c>
      <c r="C112" s="103">
        <v>28298.744999999999</v>
      </c>
      <c r="D112" s="103" t="s">
        <v>494</v>
      </c>
      <c r="E112" s="103">
        <v>3355.1480000000001</v>
      </c>
      <c r="F112" s="103">
        <v>18077</v>
      </c>
      <c r="G112" s="103">
        <v>2416.643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4449.9539999999997</v>
      </c>
      <c r="R112" s="103">
        <v>0</v>
      </c>
      <c r="S112" s="103">
        <v>0</v>
      </c>
    </row>
    <row r="113" spans="1:19">
      <c r="A113" s="103" t="s">
        <v>437</v>
      </c>
      <c r="B113" s="104">
        <v>54391100000</v>
      </c>
      <c r="C113" s="103">
        <v>28247.572</v>
      </c>
      <c r="D113" s="103" t="s">
        <v>627</v>
      </c>
      <c r="E113" s="103">
        <v>3355.1480000000001</v>
      </c>
      <c r="F113" s="103">
        <v>18077</v>
      </c>
      <c r="G113" s="103">
        <v>2416.643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4398.7809999999999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679848000000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48997300000</v>
      </c>
      <c r="C116" s="103">
        <v>28247.572</v>
      </c>
      <c r="D116" s="103"/>
      <c r="E116" s="103">
        <v>3355.1480000000001</v>
      </c>
      <c r="F116" s="103">
        <v>18077</v>
      </c>
      <c r="G116" s="103">
        <v>2416.643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2040.498</v>
      </c>
      <c r="R116" s="103">
        <v>0</v>
      </c>
      <c r="S116" s="103">
        <v>0</v>
      </c>
    </row>
    <row r="117" spans="1:19">
      <c r="A117" s="103" t="s">
        <v>440</v>
      </c>
      <c r="B117" s="104">
        <v>66483600000</v>
      </c>
      <c r="C117" s="103">
        <v>38782.800000000003</v>
      </c>
      <c r="D117" s="103"/>
      <c r="E117" s="103">
        <v>3355.1480000000001</v>
      </c>
      <c r="F117" s="103">
        <v>18077</v>
      </c>
      <c r="G117" s="103">
        <v>2416.643</v>
      </c>
      <c r="H117" s="103">
        <v>0</v>
      </c>
      <c r="I117" s="103">
        <v>12805.782999999999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4449.9539999999997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7166.28</v>
      </c>
      <c r="C120" s="103">
        <v>6440.47</v>
      </c>
      <c r="D120" s="103">
        <v>0</v>
      </c>
      <c r="E120" s="103">
        <v>13606.75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30.84</v>
      </c>
      <c r="C121" s="103">
        <v>27.72</v>
      </c>
      <c r="D121" s="103">
        <v>0</v>
      </c>
      <c r="E121" s="103">
        <v>58.56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30.84</v>
      </c>
      <c r="C122" s="103">
        <v>27.72</v>
      </c>
      <c r="D122" s="103">
        <v>0</v>
      </c>
      <c r="E122" s="103">
        <v>58.56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1604.11</v>
      </c>
      <c r="C2" s="103">
        <v>6904.05</v>
      </c>
      <c r="D2" s="103">
        <v>6904.05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1604.11</v>
      </c>
      <c r="C3" s="103">
        <v>6904.05</v>
      </c>
      <c r="D3" s="103">
        <v>6904.05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2166.84</v>
      </c>
      <c r="C4" s="103">
        <v>9326.0300000000007</v>
      </c>
      <c r="D4" s="103">
        <v>9326.0300000000007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2166.84</v>
      </c>
      <c r="C5" s="103">
        <v>9326.0300000000007</v>
      </c>
      <c r="D5" s="103">
        <v>9326.0300000000007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327.95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7.08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17.89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59.3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73.55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58.36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638.69000000000005</v>
      </c>
      <c r="C28" s="103">
        <v>965.41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0.52200000000000002</v>
      </c>
      <c r="E39" s="103">
        <v>0.56699999999999995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0.52200000000000002</v>
      </c>
      <c r="E40" s="103">
        <v>0.56699999999999995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0.52200000000000002</v>
      </c>
      <c r="E41" s="103">
        <v>0.56699999999999995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0.52200000000000002</v>
      </c>
      <c r="E43" s="103">
        <v>0.56699999999999995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0.52200000000000002</v>
      </c>
      <c r="E44" s="103">
        <v>0.56699999999999995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0.52200000000000002</v>
      </c>
      <c r="E45" s="103">
        <v>0.56699999999999995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4.0919999999999996</v>
      </c>
      <c r="F53" s="103">
        <v>0.39200000000000002</v>
      </c>
      <c r="G53" s="103">
        <v>0.253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4.0919999999999996</v>
      </c>
      <c r="F54" s="103">
        <v>0.39200000000000002</v>
      </c>
      <c r="G54" s="103">
        <v>0.253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4.0919999999999996</v>
      </c>
      <c r="F55" s="103">
        <v>0.39200000000000002</v>
      </c>
      <c r="G55" s="103">
        <v>0.253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4.09</v>
      </c>
      <c r="F56" s="103">
        <v>0.39200000000000002</v>
      </c>
      <c r="G56" s="103">
        <v>0.253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4.09</v>
      </c>
      <c r="F58" s="103">
        <v>0.39200000000000002</v>
      </c>
      <c r="G58" s="103">
        <v>0.253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25807.040000000001</v>
      </c>
      <c r="D64" s="103">
        <v>18551.47</v>
      </c>
      <c r="E64" s="103">
        <v>7255.57</v>
      </c>
      <c r="F64" s="103">
        <v>0.72</v>
      </c>
      <c r="G64" s="103">
        <v>3.05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15344.7</v>
      </c>
      <c r="D65" s="103">
        <v>11010.5</v>
      </c>
      <c r="E65" s="103">
        <v>4334.2</v>
      </c>
      <c r="F65" s="103">
        <v>0.72</v>
      </c>
      <c r="G65" s="103">
        <v>3.02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53089.98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38346.94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1.22</v>
      </c>
      <c r="F74" s="103">
        <v>1390.51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8651.9730999999992</v>
      </c>
      <c r="C84" s="103">
        <v>9.6646999999999998</v>
      </c>
      <c r="D84" s="103">
        <v>11.600099999999999</v>
      </c>
      <c r="E84" s="103">
        <v>0</v>
      </c>
      <c r="F84" s="103">
        <v>1E-4</v>
      </c>
      <c r="G84" s="103">
        <v>152922.75899999999</v>
      </c>
      <c r="H84" s="103">
        <v>3188.4348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7065.1324000000004</v>
      </c>
      <c r="C85" s="103">
        <v>8.0422999999999991</v>
      </c>
      <c r="D85" s="103">
        <v>10.431100000000001</v>
      </c>
      <c r="E85" s="103">
        <v>0</v>
      </c>
      <c r="F85" s="103">
        <v>1E-4</v>
      </c>
      <c r="G85" s="103">
        <v>137560.94510000001</v>
      </c>
      <c r="H85" s="103">
        <v>2619.7298000000001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7711.9785000000002</v>
      </c>
      <c r="C86" s="103">
        <v>8.7997999999999994</v>
      </c>
      <c r="D86" s="103">
        <v>11.521699999999999</v>
      </c>
      <c r="E86" s="103">
        <v>0</v>
      </c>
      <c r="F86" s="103">
        <v>1E-4</v>
      </c>
      <c r="G86" s="103">
        <v>151949.41250000001</v>
      </c>
      <c r="H86" s="103">
        <v>2861.8525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6641.5072</v>
      </c>
      <c r="C87" s="103">
        <v>7.7634999999999996</v>
      </c>
      <c r="D87" s="103">
        <v>11.1046</v>
      </c>
      <c r="E87" s="103">
        <v>0</v>
      </c>
      <c r="F87" s="103">
        <v>1E-4</v>
      </c>
      <c r="G87" s="103">
        <v>146503.08199999999</v>
      </c>
      <c r="H87" s="103">
        <v>2484.4404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6092.5205999999998</v>
      </c>
      <c r="C88" s="103">
        <v>7.3353999999999999</v>
      </c>
      <c r="D88" s="103">
        <v>11.5505</v>
      </c>
      <c r="E88" s="103">
        <v>0</v>
      </c>
      <c r="F88" s="103">
        <v>1E-4</v>
      </c>
      <c r="G88" s="103">
        <v>152441.13819999999</v>
      </c>
      <c r="H88" s="103">
        <v>2301.9533000000001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5573.2267000000002</v>
      </c>
      <c r="C89" s="103">
        <v>6.8201000000000001</v>
      </c>
      <c r="D89" s="103">
        <v>11.2682</v>
      </c>
      <c r="E89" s="103">
        <v>0</v>
      </c>
      <c r="F89" s="103">
        <v>1E-4</v>
      </c>
      <c r="G89" s="103">
        <v>148740.12460000001</v>
      </c>
      <c r="H89" s="103">
        <v>2117.5255000000002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5596.7425999999996</v>
      </c>
      <c r="C90" s="103">
        <v>6.9523000000000001</v>
      </c>
      <c r="D90" s="103">
        <v>11.976000000000001</v>
      </c>
      <c r="E90" s="103">
        <v>0</v>
      </c>
      <c r="F90" s="103">
        <v>1E-4</v>
      </c>
      <c r="G90" s="103">
        <v>158105.5129</v>
      </c>
      <c r="H90" s="103">
        <v>2137.5358000000001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5568.9704000000002</v>
      </c>
      <c r="C91" s="103">
        <v>6.9306000000000001</v>
      </c>
      <c r="D91" s="103">
        <v>11.9984</v>
      </c>
      <c r="E91" s="103">
        <v>0</v>
      </c>
      <c r="F91" s="103">
        <v>1E-4</v>
      </c>
      <c r="G91" s="103">
        <v>158403.83549999999</v>
      </c>
      <c r="H91" s="103">
        <v>2128.3015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5683.1082999999999</v>
      </c>
      <c r="C92" s="103">
        <v>6.9629000000000003</v>
      </c>
      <c r="D92" s="103">
        <v>11.5434</v>
      </c>
      <c r="E92" s="103">
        <v>0</v>
      </c>
      <c r="F92" s="103">
        <v>1E-4</v>
      </c>
      <c r="G92" s="103">
        <v>152375.1165</v>
      </c>
      <c r="H92" s="103">
        <v>2160.1649000000002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6371.2281000000003</v>
      </c>
      <c r="C93" s="103">
        <v>7.5914999999999999</v>
      </c>
      <c r="D93" s="103">
        <v>11.572100000000001</v>
      </c>
      <c r="E93" s="103">
        <v>0</v>
      </c>
      <c r="F93" s="103">
        <v>1E-4</v>
      </c>
      <c r="G93" s="103">
        <v>152707.36840000001</v>
      </c>
      <c r="H93" s="103">
        <v>2398.7563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7448.6935999999996</v>
      </c>
      <c r="C94" s="103">
        <v>8.5114000000000001</v>
      </c>
      <c r="D94" s="103">
        <v>11.2052</v>
      </c>
      <c r="E94" s="103">
        <v>0</v>
      </c>
      <c r="F94" s="103">
        <v>1E-4</v>
      </c>
      <c r="G94" s="103">
        <v>147779.49530000001</v>
      </c>
      <c r="H94" s="103">
        <v>2765.4395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8588.6139000000003</v>
      </c>
      <c r="C95" s="103">
        <v>9.6095000000000006</v>
      </c>
      <c r="D95" s="103">
        <v>11.614800000000001</v>
      </c>
      <c r="E95" s="103">
        <v>0</v>
      </c>
      <c r="F95" s="103">
        <v>1E-4</v>
      </c>
      <c r="G95" s="103">
        <v>153122.10630000001</v>
      </c>
      <c r="H95" s="103">
        <v>3166.7577000000001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80993.695500000002</v>
      </c>
      <c r="C97" s="103">
        <v>94.983999999999995</v>
      </c>
      <c r="D97" s="103">
        <v>137.3861</v>
      </c>
      <c r="E97" s="103">
        <v>0</v>
      </c>
      <c r="F97" s="103">
        <v>5.9999999999999995E-4</v>
      </c>
      <c r="G97" s="104">
        <v>1812610</v>
      </c>
      <c r="H97" s="103">
        <v>30330.891899999999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5568.9704000000002</v>
      </c>
      <c r="C98" s="103">
        <v>6.8201000000000001</v>
      </c>
      <c r="D98" s="103">
        <v>10.431100000000001</v>
      </c>
      <c r="E98" s="103">
        <v>0</v>
      </c>
      <c r="F98" s="103">
        <v>1E-4</v>
      </c>
      <c r="G98" s="103">
        <v>137560.94510000001</v>
      </c>
      <c r="H98" s="103">
        <v>2117.5255000000002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8651.9730999999992</v>
      </c>
      <c r="C99" s="103">
        <v>9.6646999999999998</v>
      </c>
      <c r="D99" s="103">
        <v>11.9984</v>
      </c>
      <c r="E99" s="103">
        <v>0</v>
      </c>
      <c r="F99" s="103">
        <v>1E-4</v>
      </c>
      <c r="G99" s="103">
        <v>158403.83549999999</v>
      </c>
      <c r="H99" s="103">
        <v>3188.4348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53884000000</v>
      </c>
      <c r="C102" s="103">
        <v>28105.281999999999</v>
      </c>
      <c r="D102" s="103" t="s">
        <v>509</v>
      </c>
      <c r="E102" s="103">
        <v>3355.1480000000001</v>
      </c>
      <c r="F102" s="103">
        <v>18077</v>
      </c>
      <c r="G102" s="103">
        <v>2228.5079999999998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4444.625</v>
      </c>
      <c r="R102" s="103">
        <v>0</v>
      </c>
      <c r="S102" s="103">
        <v>0</v>
      </c>
    </row>
    <row r="103" spans="1:19">
      <c r="A103" s="103" t="s">
        <v>428</v>
      </c>
      <c r="B103" s="104">
        <v>48471100000</v>
      </c>
      <c r="C103" s="103">
        <v>28097.809000000001</v>
      </c>
      <c r="D103" s="103" t="s">
        <v>471</v>
      </c>
      <c r="E103" s="103">
        <v>3355.1480000000001</v>
      </c>
      <c r="F103" s="103">
        <v>18077</v>
      </c>
      <c r="G103" s="103">
        <v>2228.5079999999998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4437.1530000000002</v>
      </c>
      <c r="R103" s="103">
        <v>0</v>
      </c>
      <c r="S103" s="103">
        <v>0</v>
      </c>
    </row>
    <row r="104" spans="1:19">
      <c r="A104" s="103" t="s">
        <v>429</v>
      </c>
      <c r="B104" s="104">
        <v>53541000000</v>
      </c>
      <c r="C104" s="103">
        <v>28112.537</v>
      </c>
      <c r="D104" s="103" t="s">
        <v>562</v>
      </c>
      <c r="E104" s="103">
        <v>3355.1480000000001</v>
      </c>
      <c r="F104" s="103">
        <v>18077</v>
      </c>
      <c r="G104" s="103">
        <v>2228.5079999999998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4451.8810000000003</v>
      </c>
      <c r="R104" s="103">
        <v>0</v>
      </c>
      <c r="S104" s="103">
        <v>0</v>
      </c>
    </row>
    <row r="105" spans="1:19">
      <c r="A105" s="103" t="s">
        <v>430</v>
      </c>
      <c r="B105" s="104">
        <v>51621900000</v>
      </c>
      <c r="C105" s="103">
        <v>28161.170999999998</v>
      </c>
      <c r="D105" s="103" t="s">
        <v>510</v>
      </c>
      <c r="E105" s="103">
        <v>3355.1480000000001</v>
      </c>
      <c r="F105" s="103">
        <v>18077</v>
      </c>
      <c r="G105" s="103">
        <v>2228.5079999999998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4500.5150000000003</v>
      </c>
      <c r="R105" s="103">
        <v>0</v>
      </c>
      <c r="S105" s="103">
        <v>0</v>
      </c>
    </row>
    <row r="106" spans="1:19">
      <c r="A106" s="103" t="s">
        <v>280</v>
      </c>
      <c r="B106" s="104">
        <v>53714300000</v>
      </c>
      <c r="C106" s="103">
        <v>29527.511999999999</v>
      </c>
      <c r="D106" s="103" t="s">
        <v>628</v>
      </c>
      <c r="E106" s="103">
        <v>3355.1480000000001</v>
      </c>
      <c r="F106" s="103">
        <v>18077</v>
      </c>
      <c r="G106" s="103">
        <v>2228.5079999999998</v>
      </c>
      <c r="H106" s="103">
        <v>0</v>
      </c>
      <c r="I106" s="103">
        <v>3761.1170000000002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2105.739</v>
      </c>
      <c r="R106" s="103">
        <v>0</v>
      </c>
      <c r="S106" s="103">
        <v>0</v>
      </c>
    </row>
    <row r="107" spans="1:19">
      <c r="A107" s="103" t="s">
        <v>431</v>
      </c>
      <c r="B107" s="104">
        <v>52410200000</v>
      </c>
      <c r="C107" s="103">
        <v>33389.156999999999</v>
      </c>
      <c r="D107" s="103" t="s">
        <v>629</v>
      </c>
      <c r="E107" s="103">
        <v>3355.1480000000001</v>
      </c>
      <c r="F107" s="103">
        <v>18077</v>
      </c>
      <c r="G107" s="103">
        <v>2228.5079999999998</v>
      </c>
      <c r="H107" s="103">
        <v>0</v>
      </c>
      <c r="I107" s="103">
        <v>7561.9390000000003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2166.5619999999999</v>
      </c>
      <c r="R107" s="103">
        <v>0</v>
      </c>
      <c r="S107" s="103">
        <v>0</v>
      </c>
    </row>
    <row r="108" spans="1:19">
      <c r="A108" s="103" t="s">
        <v>432</v>
      </c>
      <c r="B108" s="104">
        <v>55710200000</v>
      </c>
      <c r="C108" s="103">
        <v>33930.245000000003</v>
      </c>
      <c r="D108" s="103" t="s">
        <v>630</v>
      </c>
      <c r="E108" s="103">
        <v>3355.1480000000001</v>
      </c>
      <c r="F108" s="103">
        <v>18077</v>
      </c>
      <c r="G108" s="103">
        <v>2228.5079999999998</v>
      </c>
      <c r="H108" s="103">
        <v>0</v>
      </c>
      <c r="I108" s="103">
        <v>8172.5569999999998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2097.0309999999999</v>
      </c>
      <c r="R108" s="103">
        <v>0</v>
      </c>
      <c r="S108" s="103">
        <v>0</v>
      </c>
    </row>
    <row r="109" spans="1:19">
      <c r="A109" s="103" t="s">
        <v>433</v>
      </c>
      <c r="B109" s="104">
        <v>55815300000</v>
      </c>
      <c r="C109" s="103">
        <v>33474.949000000001</v>
      </c>
      <c r="D109" s="103" t="s">
        <v>563</v>
      </c>
      <c r="E109" s="103">
        <v>3355.1480000000001</v>
      </c>
      <c r="F109" s="103">
        <v>18077</v>
      </c>
      <c r="G109" s="103">
        <v>2228.5079999999998</v>
      </c>
      <c r="H109" s="103">
        <v>0</v>
      </c>
      <c r="I109" s="103">
        <v>7730.3729999999996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2083.9189999999999</v>
      </c>
      <c r="R109" s="103">
        <v>0</v>
      </c>
      <c r="S109" s="103">
        <v>0</v>
      </c>
    </row>
    <row r="110" spans="1:19">
      <c r="A110" s="103" t="s">
        <v>434</v>
      </c>
      <c r="B110" s="104">
        <v>53691000000</v>
      </c>
      <c r="C110" s="103">
        <v>38710.896999999997</v>
      </c>
      <c r="D110" s="103" t="s">
        <v>564</v>
      </c>
      <c r="E110" s="103">
        <v>3355.1480000000001</v>
      </c>
      <c r="F110" s="103">
        <v>18077</v>
      </c>
      <c r="G110" s="103">
        <v>2228.5079999999998</v>
      </c>
      <c r="H110" s="103">
        <v>0</v>
      </c>
      <c r="I110" s="103">
        <v>12887.154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2163.087</v>
      </c>
      <c r="R110" s="103">
        <v>0</v>
      </c>
      <c r="S110" s="103">
        <v>0</v>
      </c>
    </row>
    <row r="111" spans="1:19">
      <c r="A111" s="103" t="s">
        <v>435</v>
      </c>
      <c r="B111" s="104">
        <v>53808100000</v>
      </c>
      <c r="C111" s="103">
        <v>28143.054</v>
      </c>
      <c r="D111" s="103" t="s">
        <v>587</v>
      </c>
      <c r="E111" s="103">
        <v>3355.1480000000001</v>
      </c>
      <c r="F111" s="103">
        <v>18077</v>
      </c>
      <c r="G111" s="103">
        <v>2228.5079999999998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4482.3980000000001</v>
      </c>
      <c r="R111" s="103">
        <v>0</v>
      </c>
      <c r="S111" s="103">
        <v>0</v>
      </c>
    </row>
    <row r="112" spans="1:19">
      <c r="A112" s="103" t="s">
        <v>436</v>
      </c>
      <c r="B112" s="104">
        <v>52071700000</v>
      </c>
      <c r="C112" s="103">
        <v>28147.223999999998</v>
      </c>
      <c r="D112" s="103" t="s">
        <v>511</v>
      </c>
      <c r="E112" s="103">
        <v>3355.1480000000001</v>
      </c>
      <c r="F112" s="103">
        <v>18077</v>
      </c>
      <c r="G112" s="103">
        <v>2228.5079999999998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4486.5680000000002</v>
      </c>
      <c r="R112" s="103">
        <v>0</v>
      </c>
      <c r="S112" s="103">
        <v>0</v>
      </c>
    </row>
    <row r="113" spans="1:19">
      <c r="A113" s="103" t="s">
        <v>437</v>
      </c>
      <c r="B113" s="104">
        <v>53954200000</v>
      </c>
      <c r="C113" s="103">
        <v>28097.268</v>
      </c>
      <c r="D113" s="103" t="s">
        <v>512</v>
      </c>
      <c r="E113" s="103">
        <v>3355.1480000000001</v>
      </c>
      <c r="F113" s="103">
        <v>18077</v>
      </c>
      <c r="G113" s="103">
        <v>2228.5079999999998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4436.6120000000001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638693000000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48471100000</v>
      </c>
      <c r="C116" s="103">
        <v>28097.268</v>
      </c>
      <c r="D116" s="103"/>
      <c r="E116" s="103">
        <v>3355.1480000000001</v>
      </c>
      <c r="F116" s="103">
        <v>18077</v>
      </c>
      <c r="G116" s="103">
        <v>2228.5079999999998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2083.9189999999999</v>
      </c>
      <c r="R116" s="103">
        <v>0</v>
      </c>
      <c r="S116" s="103">
        <v>0</v>
      </c>
    </row>
    <row r="117" spans="1:19">
      <c r="A117" s="103" t="s">
        <v>440</v>
      </c>
      <c r="B117" s="104">
        <v>55815300000</v>
      </c>
      <c r="C117" s="103">
        <v>38710.896999999997</v>
      </c>
      <c r="D117" s="103"/>
      <c r="E117" s="103">
        <v>3355.1480000000001</v>
      </c>
      <c r="F117" s="103">
        <v>18077</v>
      </c>
      <c r="G117" s="103">
        <v>2228.5079999999998</v>
      </c>
      <c r="H117" s="103">
        <v>0</v>
      </c>
      <c r="I117" s="103">
        <v>12887.154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4500.5150000000003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12846.29</v>
      </c>
      <c r="C120" s="103">
        <v>8029.65</v>
      </c>
      <c r="D120" s="103">
        <v>0</v>
      </c>
      <c r="E120" s="103">
        <v>20875.95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55.29</v>
      </c>
      <c r="C121" s="103">
        <v>34.56</v>
      </c>
      <c r="D121" s="103">
        <v>0</v>
      </c>
      <c r="E121" s="103">
        <v>89.85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55.29</v>
      </c>
      <c r="C122" s="103">
        <v>34.56</v>
      </c>
      <c r="D122" s="103">
        <v>0</v>
      </c>
      <c r="E122" s="103">
        <v>89.85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1882.76</v>
      </c>
      <c r="C2" s="103">
        <v>8103.37</v>
      </c>
      <c r="D2" s="103">
        <v>8103.37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1882.76</v>
      </c>
      <c r="C3" s="103">
        <v>8103.37</v>
      </c>
      <c r="D3" s="103">
        <v>8103.37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3705.51</v>
      </c>
      <c r="C4" s="103">
        <v>15948.46</v>
      </c>
      <c r="D4" s="103">
        <v>15948.46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3705.51</v>
      </c>
      <c r="C5" s="103">
        <v>15948.46</v>
      </c>
      <c r="D5" s="103">
        <v>15948.46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570.52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36.229999999999997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17.89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62.98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76.150000000000006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59.02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672.18</v>
      </c>
      <c r="C28" s="103">
        <v>1210.58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0.46600000000000003</v>
      </c>
      <c r="E39" s="103">
        <v>0.5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0.46600000000000003</v>
      </c>
      <c r="E40" s="103">
        <v>0.5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0.46600000000000003</v>
      </c>
      <c r="E41" s="103">
        <v>0.5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0.46600000000000003</v>
      </c>
      <c r="E43" s="103">
        <v>0.5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0.46600000000000003</v>
      </c>
      <c r="E44" s="103">
        <v>0.5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0.46600000000000003</v>
      </c>
      <c r="E45" s="103">
        <v>0.5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3.3540000000000001</v>
      </c>
      <c r="F53" s="103">
        <v>0.38500000000000001</v>
      </c>
      <c r="G53" s="103">
        <v>0.30499999999999999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3.3540000000000001</v>
      </c>
      <c r="F54" s="103">
        <v>0.38500000000000001</v>
      </c>
      <c r="G54" s="103">
        <v>0.30499999999999999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3.3540000000000001</v>
      </c>
      <c r="F55" s="103">
        <v>0.38500000000000001</v>
      </c>
      <c r="G55" s="103">
        <v>0.30499999999999999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3.35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3.35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30928.41</v>
      </c>
      <c r="D64" s="103">
        <v>20910.18</v>
      </c>
      <c r="E64" s="103">
        <v>10018.23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18946.099999999999</v>
      </c>
      <c r="D65" s="103">
        <v>12809.14</v>
      </c>
      <c r="E65" s="103">
        <v>6136.96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69147.03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54703.19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1.25</v>
      </c>
      <c r="F74" s="103">
        <v>1418.85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0.76</v>
      </c>
      <c r="F75" s="103">
        <v>884.96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28340.811099999999</v>
      </c>
      <c r="C84" s="103">
        <v>42.633499999999998</v>
      </c>
      <c r="D84" s="103">
        <v>101.47929999999999</v>
      </c>
      <c r="E84" s="103">
        <v>0</v>
      </c>
      <c r="F84" s="103">
        <v>2.9999999999999997E-4</v>
      </c>
      <c r="G84" s="103">
        <v>23350.055199999999</v>
      </c>
      <c r="H84" s="103">
        <v>11425.427600000001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24623.4002</v>
      </c>
      <c r="C85" s="103">
        <v>37.577399999999997</v>
      </c>
      <c r="D85" s="103">
        <v>91.381699999999995</v>
      </c>
      <c r="E85" s="103">
        <v>0</v>
      </c>
      <c r="F85" s="103">
        <v>2.9999999999999997E-4</v>
      </c>
      <c r="G85" s="103">
        <v>21027.6976</v>
      </c>
      <c r="H85" s="103">
        <v>9978.0244999999995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25657.557100000002</v>
      </c>
      <c r="C86" s="103">
        <v>40.092300000000002</v>
      </c>
      <c r="D86" s="103">
        <v>100.8351</v>
      </c>
      <c r="E86" s="103">
        <v>0</v>
      </c>
      <c r="F86" s="103">
        <v>2.9999999999999997E-4</v>
      </c>
      <c r="G86" s="103">
        <v>23204.787400000001</v>
      </c>
      <c r="H86" s="103">
        <v>10486.652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22273.56</v>
      </c>
      <c r="C87" s="103">
        <v>36.402900000000002</v>
      </c>
      <c r="D87" s="103">
        <v>97.117800000000003</v>
      </c>
      <c r="E87" s="103">
        <v>0</v>
      </c>
      <c r="F87" s="103">
        <v>2.9999999999999997E-4</v>
      </c>
      <c r="G87" s="103">
        <v>22352.233400000001</v>
      </c>
      <c r="H87" s="103">
        <v>9256.3819999999996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22461.758000000002</v>
      </c>
      <c r="C88" s="103">
        <v>37.852699999999999</v>
      </c>
      <c r="D88" s="103">
        <v>104.7854</v>
      </c>
      <c r="E88" s="103">
        <v>0</v>
      </c>
      <c r="F88" s="103">
        <v>2.9999999999999997E-4</v>
      </c>
      <c r="G88" s="103">
        <v>24118.8321</v>
      </c>
      <c r="H88" s="103">
        <v>9443.7962000000007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23297.599900000001</v>
      </c>
      <c r="C89" s="103">
        <v>39.886499999999998</v>
      </c>
      <c r="D89" s="103">
        <v>112.4331</v>
      </c>
      <c r="E89" s="103">
        <v>0</v>
      </c>
      <c r="F89" s="103">
        <v>2.9999999999999997E-4</v>
      </c>
      <c r="G89" s="103">
        <v>25880.091</v>
      </c>
      <c r="H89" s="103">
        <v>9855.0015999999996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25510.191800000001</v>
      </c>
      <c r="C90" s="103">
        <v>43.906599999999997</v>
      </c>
      <c r="D90" s="103">
        <v>124.5021</v>
      </c>
      <c r="E90" s="103">
        <v>0</v>
      </c>
      <c r="F90" s="103">
        <v>4.0000000000000002E-4</v>
      </c>
      <c r="G90" s="103">
        <v>28658.500800000002</v>
      </c>
      <c r="H90" s="103">
        <v>10813.1265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24547.702799999999</v>
      </c>
      <c r="C91" s="103">
        <v>42.148899999999998</v>
      </c>
      <c r="D91" s="103">
        <v>119.19840000000001</v>
      </c>
      <c r="E91" s="103">
        <v>0</v>
      </c>
      <c r="F91" s="103">
        <v>4.0000000000000002E-4</v>
      </c>
      <c r="G91" s="103">
        <v>27437.507099999999</v>
      </c>
      <c r="H91" s="103">
        <v>10395.4809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22033.732100000001</v>
      </c>
      <c r="C92" s="103">
        <v>37.5137</v>
      </c>
      <c r="D92" s="103">
        <v>105.0806</v>
      </c>
      <c r="E92" s="103">
        <v>0</v>
      </c>
      <c r="F92" s="103">
        <v>2.9999999999999997E-4</v>
      </c>
      <c r="G92" s="103">
        <v>24187.37</v>
      </c>
      <c r="H92" s="103">
        <v>9300.3929000000007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22598.059000000001</v>
      </c>
      <c r="C93" s="103">
        <v>37.542499999999997</v>
      </c>
      <c r="D93" s="103">
        <v>102.185</v>
      </c>
      <c r="E93" s="103">
        <v>0</v>
      </c>
      <c r="F93" s="103">
        <v>2.9999999999999997E-4</v>
      </c>
      <c r="G93" s="103">
        <v>23519.455999999998</v>
      </c>
      <c r="H93" s="103">
        <v>9449.4863999999998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23958.440500000001</v>
      </c>
      <c r="C94" s="103">
        <v>38.1083</v>
      </c>
      <c r="D94" s="103">
        <v>98.1798</v>
      </c>
      <c r="E94" s="103">
        <v>0</v>
      </c>
      <c r="F94" s="103">
        <v>2.9999999999999997E-4</v>
      </c>
      <c r="G94" s="103">
        <v>22594.9496</v>
      </c>
      <c r="H94" s="103">
        <v>9856.3480999999992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27453.244600000002</v>
      </c>
      <c r="C95" s="103">
        <v>41.827399999999997</v>
      </c>
      <c r="D95" s="103">
        <v>101.4729</v>
      </c>
      <c r="E95" s="103">
        <v>0</v>
      </c>
      <c r="F95" s="103">
        <v>2.9999999999999997E-4</v>
      </c>
      <c r="G95" s="103">
        <v>23349.620999999999</v>
      </c>
      <c r="H95" s="103">
        <v>11118.195299999999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292756.05709999998</v>
      </c>
      <c r="C97" s="103">
        <v>475.49270000000001</v>
      </c>
      <c r="D97" s="103">
        <v>1258.6513</v>
      </c>
      <c r="E97" s="103">
        <v>0</v>
      </c>
      <c r="F97" s="103">
        <v>3.8999999999999998E-3</v>
      </c>
      <c r="G97" s="103">
        <v>289681.10139999999</v>
      </c>
      <c r="H97" s="103">
        <v>121378.3141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22033.732100000001</v>
      </c>
      <c r="C98" s="103">
        <v>36.402900000000002</v>
      </c>
      <c r="D98" s="103">
        <v>91.381699999999995</v>
      </c>
      <c r="E98" s="103">
        <v>0</v>
      </c>
      <c r="F98" s="103">
        <v>2.9999999999999997E-4</v>
      </c>
      <c r="G98" s="103">
        <v>21027.6976</v>
      </c>
      <c r="H98" s="103">
        <v>9256.3819999999996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28340.811099999999</v>
      </c>
      <c r="C99" s="103">
        <v>43.906599999999997</v>
      </c>
      <c r="D99" s="103">
        <v>124.5021</v>
      </c>
      <c r="E99" s="103">
        <v>0</v>
      </c>
      <c r="F99" s="103">
        <v>4.0000000000000002E-4</v>
      </c>
      <c r="G99" s="103">
        <v>28658.500800000002</v>
      </c>
      <c r="H99" s="103">
        <v>11425.427600000001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54182000000</v>
      </c>
      <c r="C102" s="103">
        <v>28144.582999999999</v>
      </c>
      <c r="D102" s="103" t="s">
        <v>513</v>
      </c>
      <c r="E102" s="103">
        <v>3355.1480000000001</v>
      </c>
      <c r="F102" s="103">
        <v>18077</v>
      </c>
      <c r="G102" s="103">
        <v>2303.8139999999999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4408.6210000000001</v>
      </c>
      <c r="R102" s="103">
        <v>0</v>
      </c>
      <c r="S102" s="103">
        <v>0</v>
      </c>
    </row>
    <row r="103" spans="1:19">
      <c r="A103" s="103" t="s">
        <v>428</v>
      </c>
      <c r="B103" s="104">
        <v>48793200000</v>
      </c>
      <c r="C103" s="103">
        <v>28152.560000000001</v>
      </c>
      <c r="D103" s="103" t="s">
        <v>514</v>
      </c>
      <c r="E103" s="103">
        <v>3355.1480000000001</v>
      </c>
      <c r="F103" s="103">
        <v>18077</v>
      </c>
      <c r="G103" s="103">
        <v>2303.8139999999999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4416.598</v>
      </c>
      <c r="R103" s="103">
        <v>0</v>
      </c>
      <c r="S103" s="103">
        <v>0</v>
      </c>
    </row>
    <row r="104" spans="1:19">
      <c r="A104" s="103" t="s">
        <v>429</v>
      </c>
      <c r="B104" s="104">
        <v>53845000000</v>
      </c>
      <c r="C104" s="103">
        <v>28188.162</v>
      </c>
      <c r="D104" s="103" t="s">
        <v>460</v>
      </c>
      <c r="E104" s="103">
        <v>3355.1480000000001</v>
      </c>
      <c r="F104" s="103">
        <v>18077</v>
      </c>
      <c r="G104" s="103">
        <v>2303.8139999999999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4452.2</v>
      </c>
      <c r="R104" s="103">
        <v>0</v>
      </c>
      <c r="S104" s="103">
        <v>0</v>
      </c>
    </row>
    <row r="105" spans="1:19">
      <c r="A105" s="103" t="s">
        <v>430</v>
      </c>
      <c r="B105" s="104">
        <v>51866700000</v>
      </c>
      <c r="C105" s="103">
        <v>29247.758000000002</v>
      </c>
      <c r="D105" s="103" t="s">
        <v>472</v>
      </c>
      <c r="E105" s="103">
        <v>3355.1480000000001</v>
      </c>
      <c r="F105" s="103">
        <v>18077</v>
      </c>
      <c r="G105" s="103">
        <v>2303.8139999999999</v>
      </c>
      <c r="H105" s="103">
        <v>0</v>
      </c>
      <c r="I105" s="103">
        <v>1004.593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4507.2030000000004</v>
      </c>
      <c r="R105" s="103">
        <v>0</v>
      </c>
      <c r="S105" s="103">
        <v>0</v>
      </c>
    </row>
    <row r="106" spans="1:19">
      <c r="A106" s="103" t="s">
        <v>280</v>
      </c>
      <c r="B106" s="104">
        <v>55965900000</v>
      </c>
      <c r="C106" s="103">
        <v>36184.231</v>
      </c>
      <c r="D106" s="103" t="s">
        <v>588</v>
      </c>
      <c r="E106" s="103">
        <v>3355.1480000000001</v>
      </c>
      <c r="F106" s="103">
        <v>18077</v>
      </c>
      <c r="G106" s="103">
        <v>2303.8139999999999</v>
      </c>
      <c r="H106" s="103">
        <v>0</v>
      </c>
      <c r="I106" s="103">
        <v>10272.725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2175.5450000000001</v>
      </c>
      <c r="R106" s="103">
        <v>0</v>
      </c>
      <c r="S106" s="103">
        <v>0</v>
      </c>
    </row>
    <row r="107" spans="1:19">
      <c r="A107" s="103" t="s">
        <v>431</v>
      </c>
      <c r="B107" s="104">
        <v>60052800000</v>
      </c>
      <c r="C107" s="103">
        <v>42457.603999999999</v>
      </c>
      <c r="D107" s="103" t="s">
        <v>631</v>
      </c>
      <c r="E107" s="103">
        <v>3355.1480000000001</v>
      </c>
      <c r="F107" s="103">
        <v>18077</v>
      </c>
      <c r="G107" s="103">
        <v>2303.8139999999999</v>
      </c>
      <c r="H107" s="103">
        <v>0</v>
      </c>
      <c r="I107" s="103">
        <v>16484.774000000001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2236.8690000000001</v>
      </c>
      <c r="R107" s="103">
        <v>0</v>
      </c>
      <c r="S107" s="103">
        <v>0</v>
      </c>
    </row>
    <row r="108" spans="1:19">
      <c r="A108" s="103" t="s">
        <v>432</v>
      </c>
      <c r="B108" s="104">
        <v>66499900000</v>
      </c>
      <c r="C108" s="103">
        <v>44266.978000000003</v>
      </c>
      <c r="D108" s="103" t="s">
        <v>515</v>
      </c>
      <c r="E108" s="103">
        <v>3355.1480000000001</v>
      </c>
      <c r="F108" s="103">
        <v>18077</v>
      </c>
      <c r="G108" s="103">
        <v>2303.8139999999999</v>
      </c>
      <c r="H108" s="103">
        <v>0</v>
      </c>
      <c r="I108" s="103">
        <v>15938.682000000001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433</v>
      </c>
      <c r="B109" s="104">
        <v>63666700000</v>
      </c>
      <c r="C109" s="103">
        <v>42365.881000000001</v>
      </c>
      <c r="D109" s="103" t="s">
        <v>632</v>
      </c>
      <c r="E109" s="103">
        <v>3355.1480000000001</v>
      </c>
      <c r="F109" s="103">
        <v>18077</v>
      </c>
      <c r="G109" s="103">
        <v>2303.8139999999999</v>
      </c>
      <c r="H109" s="103">
        <v>0</v>
      </c>
      <c r="I109" s="103">
        <v>15605.726000000001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3024.1930000000002</v>
      </c>
      <c r="R109" s="103">
        <v>0</v>
      </c>
      <c r="S109" s="103">
        <v>0</v>
      </c>
    </row>
    <row r="110" spans="1:19">
      <c r="A110" s="103" t="s">
        <v>434</v>
      </c>
      <c r="B110" s="104">
        <v>56125000000</v>
      </c>
      <c r="C110" s="103">
        <v>38206.345000000001</v>
      </c>
      <c r="D110" s="103" t="s">
        <v>565</v>
      </c>
      <c r="E110" s="103">
        <v>3355.1480000000001</v>
      </c>
      <c r="F110" s="103">
        <v>18077</v>
      </c>
      <c r="G110" s="103">
        <v>2303.8139999999999</v>
      </c>
      <c r="H110" s="103">
        <v>0</v>
      </c>
      <c r="I110" s="103">
        <v>11442.716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3027.6669999999999</v>
      </c>
      <c r="R110" s="103">
        <v>0</v>
      </c>
      <c r="S110" s="103">
        <v>0</v>
      </c>
    </row>
    <row r="111" spans="1:19">
      <c r="A111" s="103" t="s">
        <v>435</v>
      </c>
      <c r="B111" s="104">
        <v>54575100000</v>
      </c>
      <c r="C111" s="103">
        <v>31317.804</v>
      </c>
      <c r="D111" s="103" t="s">
        <v>621</v>
      </c>
      <c r="E111" s="103">
        <v>3355.1480000000001</v>
      </c>
      <c r="F111" s="103">
        <v>18077</v>
      </c>
      <c r="G111" s="103">
        <v>2303.8139999999999</v>
      </c>
      <c r="H111" s="103">
        <v>0</v>
      </c>
      <c r="I111" s="103">
        <v>5467.8770000000004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2113.9650000000001</v>
      </c>
      <c r="R111" s="103">
        <v>0</v>
      </c>
      <c r="S111" s="103">
        <v>0</v>
      </c>
    </row>
    <row r="112" spans="1:19">
      <c r="A112" s="103" t="s">
        <v>436</v>
      </c>
      <c r="B112" s="104">
        <v>52429900000</v>
      </c>
      <c r="C112" s="103">
        <v>30971.856</v>
      </c>
      <c r="D112" s="103" t="s">
        <v>633</v>
      </c>
      <c r="E112" s="103">
        <v>3355.1480000000001</v>
      </c>
      <c r="F112" s="103">
        <v>18077</v>
      </c>
      <c r="G112" s="103">
        <v>2303.8139999999999</v>
      </c>
      <c r="H112" s="103">
        <v>0</v>
      </c>
      <c r="I112" s="103">
        <v>5126.5630000000001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2109.3310000000001</v>
      </c>
      <c r="R112" s="103">
        <v>0</v>
      </c>
      <c r="S112" s="103">
        <v>0</v>
      </c>
    </row>
    <row r="113" spans="1:19">
      <c r="A113" s="103" t="s">
        <v>437</v>
      </c>
      <c r="B113" s="104">
        <v>54181000000</v>
      </c>
      <c r="C113" s="103">
        <v>28158.567999999999</v>
      </c>
      <c r="D113" s="103" t="s">
        <v>516</v>
      </c>
      <c r="E113" s="103">
        <v>3355.1480000000001</v>
      </c>
      <c r="F113" s="103">
        <v>18077</v>
      </c>
      <c r="G113" s="103">
        <v>2303.8139999999999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4422.607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672183000000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48793200000</v>
      </c>
      <c r="C116" s="103">
        <v>28144.582999999999</v>
      </c>
      <c r="D116" s="103"/>
      <c r="E116" s="103">
        <v>3355.1480000000001</v>
      </c>
      <c r="F116" s="103">
        <v>18077</v>
      </c>
      <c r="G116" s="103">
        <v>2303.8139999999999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2109.3310000000001</v>
      </c>
      <c r="R116" s="103">
        <v>0</v>
      </c>
      <c r="S116" s="103">
        <v>0</v>
      </c>
    </row>
    <row r="117" spans="1:19">
      <c r="A117" s="103" t="s">
        <v>440</v>
      </c>
      <c r="B117" s="104">
        <v>66499900000</v>
      </c>
      <c r="C117" s="103">
        <v>44266.978000000003</v>
      </c>
      <c r="D117" s="103"/>
      <c r="E117" s="103">
        <v>3355.1480000000001</v>
      </c>
      <c r="F117" s="103">
        <v>18077</v>
      </c>
      <c r="G117" s="103">
        <v>2303.8139999999999</v>
      </c>
      <c r="H117" s="103">
        <v>0</v>
      </c>
      <c r="I117" s="103">
        <v>16484.774000000001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10150.39</v>
      </c>
      <c r="C120" s="103">
        <v>10557.45</v>
      </c>
      <c r="D120" s="103">
        <v>0</v>
      </c>
      <c r="E120" s="103">
        <v>20707.84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43.69</v>
      </c>
      <c r="C121" s="103">
        <v>45.44</v>
      </c>
      <c r="D121" s="103">
        <v>0</v>
      </c>
      <c r="E121" s="103">
        <v>89.13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43.69</v>
      </c>
      <c r="C122" s="103">
        <v>45.44</v>
      </c>
      <c r="D122" s="103">
        <v>0</v>
      </c>
      <c r="E122" s="103">
        <v>89.13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1705</v>
      </c>
      <c r="C2" s="103">
        <v>7338.28</v>
      </c>
      <c r="D2" s="103">
        <v>7338.28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1705</v>
      </c>
      <c r="C3" s="103">
        <v>7338.28</v>
      </c>
      <c r="D3" s="103">
        <v>7338.28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3334.23</v>
      </c>
      <c r="C4" s="103">
        <v>14350.47</v>
      </c>
      <c r="D4" s="103">
        <v>14350.47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3334.23</v>
      </c>
      <c r="C5" s="103">
        <v>14350.47</v>
      </c>
      <c r="D5" s="103">
        <v>14350.47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403.83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24.76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17.89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64.27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75.81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58.45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661.44</v>
      </c>
      <c r="C28" s="103">
        <v>1043.55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0.46600000000000003</v>
      </c>
      <c r="E39" s="103">
        <v>0.5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0.46600000000000003</v>
      </c>
      <c r="E40" s="103">
        <v>0.5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0.46600000000000003</v>
      </c>
      <c r="E41" s="103">
        <v>0.5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0.46600000000000003</v>
      </c>
      <c r="E43" s="103">
        <v>0.5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0.46600000000000003</v>
      </c>
      <c r="E44" s="103">
        <v>0.5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0.46600000000000003</v>
      </c>
      <c r="E45" s="103">
        <v>0.5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3.3540000000000001</v>
      </c>
      <c r="F53" s="103">
        <v>0.38500000000000001</v>
      </c>
      <c r="G53" s="103">
        <v>0.30499999999999999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3.3540000000000001</v>
      </c>
      <c r="F54" s="103">
        <v>0.38500000000000001</v>
      </c>
      <c r="G54" s="103">
        <v>0.30499999999999999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3.3540000000000001</v>
      </c>
      <c r="F55" s="103">
        <v>0.38500000000000001</v>
      </c>
      <c r="G55" s="103">
        <v>0.30499999999999999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3.35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3.35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26803.71</v>
      </c>
      <c r="D64" s="103">
        <v>19489.060000000001</v>
      </c>
      <c r="E64" s="103">
        <v>7314.65</v>
      </c>
      <c r="F64" s="103">
        <v>0.73</v>
      </c>
      <c r="G64" s="103">
        <v>3.07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15909.18</v>
      </c>
      <c r="D65" s="103">
        <v>11450.8</v>
      </c>
      <c r="E65" s="103">
        <v>4458.3900000000003</v>
      </c>
      <c r="F65" s="103">
        <v>0.72</v>
      </c>
      <c r="G65" s="103">
        <v>3.03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57502.3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43940.88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1.3</v>
      </c>
      <c r="F74" s="103">
        <v>1485.61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0.75</v>
      </c>
      <c r="F75" s="103">
        <v>875.54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21484.170399999999</v>
      </c>
      <c r="C84" s="103">
        <v>31.6523</v>
      </c>
      <c r="D84" s="103">
        <v>65.859099999999998</v>
      </c>
      <c r="E84" s="103">
        <v>0</v>
      </c>
      <c r="F84" s="103">
        <v>2.9999999999999997E-4</v>
      </c>
      <c r="G84" s="103">
        <v>68445.090599999996</v>
      </c>
      <c r="H84" s="103">
        <v>8627.5882000000001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18864.164700000001</v>
      </c>
      <c r="C85" s="103">
        <v>28.069199999999999</v>
      </c>
      <c r="D85" s="103">
        <v>59.3262</v>
      </c>
      <c r="E85" s="103">
        <v>0</v>
      </c>
      <c r="F85" s="103">
        <v>2.0000000000000001E-4</v>
      </c>
      <c r="G85" s="103">
        <v>61658.304199999999</v>
      </c>
      <c r="H85" s="103">
        <v>7602.6093000000001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19972.559799999999</v>
      </c>
      <c r="C86" s="103">
        <v>30.2347</v>
      </c>
      <c r="D86" s="103">
        <v>65.606300000000005</v>
      </c>
      <c r="E86" s="103">
        <v>0</v>
      </c>
      <c r="F86" s="103">
        <v>2.9999999999999997E-4</v>
      </c>
      <c r="G86" s="103">
        <v>68190.046799999996</v>
      </c>
      <c r="H86" s="103">
        <v>8099.9534999999996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17908.479599999999</v>
      </c>
      <c r="C87" s="103">
        <v>27.971800000000002</v>
      </c>
      <c r="D87" s="103">
        <v>63.490299999999998</v>
      </c>
      <c r="E87" s="103">
        <v>0</v>
      </c>
      <c r="F87" s="103">
        <v>2.9999999999999997E-4</v>
      </c>
      <c r="G87" s="103">
        <v>65998.281600000002</v>
      </c>
      <c r="H87" s="103">
        <v>7347.3836000000001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18027.829699999998</v>
      </c>
      <c r="C88" s="103">
        <v>28.7072</v>
      </c>
      <c r="D88" s="103">
        <v>66.884600000000006</v>
      </c>
      <c r="E88" s="103">
        <v>0</v>
      </c>
      <c r="F88" s="103">
        <v>2.9999999999999997E-4</v>
      </c>
      <c r="G88" s="103">
        <v>69531.177100000001</v>
      </c>
      <c r="H88" s="103">
        <v>7450.1959999999999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17698.686900000001</v>
      </c>
      <c r="C89" s="103">
        <v>28.607700000000001</v>
      </c>
      <c r="D89" s="103">
        <v>67.961699999999993</v>
      </c>
      <c r="E89" s="103">
        <v>0</v>
      </c>
      <c r="F89" s="103">
        <v>2.9999999999999997E-4</v>
      </c>
      <c r="G89" s="103">
        <v>70654.194399999993</v>
      </c>
      <c r="H89" s="103">
        <v>7355.8243000000002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19388.528900000001</v>
      </c>
      <c r="C90" s="103">
        <v>31.657800000000002</v>
      </c>
      <c r="D90" s="103">
        <v>76.175700000000006</v>
      </c>
      <c r="E90" s="103">
        <v>0</v>
      </c>
      <c r="F90" s="103">
        <v>2.9999999999999997E-4</v>
      </c>
      <c r="G90" s="103">
        <v>79196.025899999993</v>
      </c>
      <c r="H90" s="103">
        <v>8089.4106000000002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18891.174800000001</v>
      </c>
      <c r="C91" s="103">
        <v>30.770099999999999</v>
      </c>
      <c r="D91" s="103">
        <v>73.812299999999993</v>
      </c>
      <c r="E91" s="103">
        <v>0</v>
      </c>
      <c r="F91" s="103">
        <v>2.9999999999999997E-4</v>
      </c>
      <c r="G91" s="103">
        <v>76738.416500000007</v>
      </c>
      <c r="H91" s="103">
        <v>7874.4838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17682.8914</v>
      </c>
      <c r="C92" s="103">
        <v>28.483799999999999</v>
      </c>
      <c r="D92" s="103">
        <v>67.368600000000001</v>
      </c>
      <c r="E92" s="103">
        <v>0</v>
      </c>
      <c r="F92" s="103">
        <v>2.9999999999999997E-4</v>
      </c>
      <c r="G92" s="103">
        <v>70036.868900000001</v>
      </c>
      <c r="H92" s="103">
        <v>7339.6103999999996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18413.255799999999</v>
      </c>
      <c r="C93" s="103">
        <v>29.006399999999999</v>
      </c>
      <c r="D93" s="103">
        <v>66.611900000000006</v>
      </c>
      <c r="E93" s="103">
        <v>0</v>
      </c>
      <c r="F93" s="103">
        <v>2.9999999999999997E-4</v>
      </c>
      <c r="G93" s="103">
        <v>69245.243300000002</v>
      </c>
      <c r="H93" s="103">
        <v>7578.6210000000001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19295.6777</v>
      </c>
      <c r="C94" s="103">
        <v>29.2563</v>
      </c>
      <c r="D94" s="103">
        <v>63.633299999999998</v>
      </c>
      <c r="E94" s="103">
        <v>0</v>
      </c>
      <c r="F94" s="103">
        <v>2.9999999999999997E-4</v>
      </c>
      <c r="G94" s="103">
        <v>66139.754199999996</v>
      </c>
      <c r="H94" s="103">
        <v>7829.9798000000001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21627.450400000002</v>
      </c>
      <c r="C95" s="103">
        <v>31.786300000000001</v>
      </c>
      <c r="D95" s="103">
        <v>65.881</v>
      </c>
      <c r="E95" s="103">
        <v>0</v>
      </c>
      <c r="F95" s="103">
        <v>2.9999999999999997E-4</v>
      </c>
      <c r="G95" s="103">
        <v>68467.199600000007</v>
      </c>
      <c r="H95" s="103">
        <v>8677.5648000000001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229254.8701</v>
      </c>
      <c r="C97" s="103">
        <v>356.2038</v>
      </c>
      <c r="D97" s="103">
        <v>802.61069999999995</v>
      </c>
      <c r="E97" s="103">
        <v>0</v>
      </c>
      <c r="F97" s="103">
        <v>3.2000000000000002E-3</v>
      </c>
      <c r="G97" s="103">
        <v>834300.603</v>
      </c>
      <c r="H97" s="103">
        <v>93873.225399999996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17682.8914</v>
      </c>
      <c r="C98" s="103">
        <v>27.971800000000002</v>
      </c>
      <c r="D98" s="103">
        <v>59.3262</v>
      </c>
      <c r="E98" s="103">
        <v>0</v>
      </c>
      <c r="F98" s="103">
        <v>2.0000000000000001E-4</v>
      </c>
      <c r="G98" s="103">
        <v>61658.304199999999</v>
      </c>
      <c r="H98" s="103">
        <v>7339.6103999999996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21627.450400000002</v>
      </c>
      <c r="C99" s="103">
        <v>31.786300000000001</v>
      </c>
      <c r="D99" s="103">
        <v>76.175700000000006</v>
      </c>
      <c r="E99" s="103">
        <v>0</v>
      </c>
      <c r="F99" s="103">
        <v>2.9999999999999997E-4</v>
      </c>
      <c r="G99" s="103">
        <v>79196.025899999993</v>
      </c>
      <c r="H99" s="103">
        <v>8677.5648000000001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54264100000</v>
      </c>
      <c r="C102" s="103">
        <v>28257.894</v>
      </c>
      <c r="D102" s="103" t="s">
        <v>477</v>
      </c>
      <c r="E102" s="103">
        <v>3355.1480000000001</v>
      </c>
      <c r="F102" s="103">
        <v>18077</v>
      </c>
      <c r="G102" s="103">
        <v>2361.1469999999999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4464.5990000000002</v>
      </c>
      <c r="R102" s="103">
        <v>0</v>
      </c>
      <c r="S102" s="103">
        <v>0</v>
      </c>
    </row>
    <row r="103" spans="1:19">
      <c r="A103" s="103" t="s">
        <v>428</v>
      </c>
      <c r="B103" s="104">
        <v>48883400000</v>
      </c>
      <c r="C103" s="103">
        <v>28214.233</v>
      </c>
      <c r="D103" s="103" t="s">
        <v>589</v>
      </c>
      <c r="E103" s="103">
        <v>3355.1480000000001</v>
      </c>
      <c r="F103" s="103">
        <v>18077</v>
      </c>
      <c r="G103" s="103">
        <v>2361.1469999999999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4420.9380000000001</v>
      </c>
      <c r="R103" s="103">
        <v>0</v>
      </c>
      <c r="S103" s="103">
        <v>0</v>
      </c>
    </row>
    <row r="104" spans="1:19">
      <c r="A104" s="103" t="s">
        <v>429</v>
      </c>
      <c r="B104" s="104">
        <v>54061900000</v>
      </c>
      <c r="C104" s="103">
        <v>29805.797999999999</v>
      </c>
      <c r="D104" s="103" t="s">
        <v>566</v>
      </c>
      <c r="E104" s="103">
        <v>3355.1480000000001</v>
      </c>
      <c r="F104" s="103">
        <v>18077</v>
      </c>
      <c r="G104" s="103">
        <v>2361.1469999999999</v>
      </c>
      <c r="H104" s="103">
        <v>0</v>
      </c>
      <c r="I104" s="103">
        <v>3993.03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2019.4739999999999</v>
      </c>
      <c r="R104" s="103">
        <v>0</v>
      </c>
      <c r="S104" s="103">
        <v>0</v>
      </c>
    </row>
    <row r="105" spans="1:19">
      <c r="A105" s="103" t="s">
        <v>430</v>
      </c>
      <c r="B105" s="104">
        <v>52324200000</v>
      </c>
      <c r="C105" s="103">
        <v>30000.254000000001</v>
      </c>
      <c r="D105" s="103" t="s">
        <v>517</v>
      </c>
      <c r="E105" s="103">
        <v>3355.1480000000001</v>
      </c>
      <c r="F105" s="103">
        <v>18077</v>
      </c>
      <c r="G105" s="103">
        <v>2361.1469999999999</v>
      </c>
      <c r="H105" s="103">
        <v>0</v>
      </c>
      <c r="I105" s="103">
        <v>1686.7819999999999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4520.1769999999997</v>
      </c>
      <c r="R105" s="103">
        <v>0</v>
      </c>
      <c r="S105" s="103">
        <v>0</v>
      </c>
    </row>
    <row r="106" spans="1:19">
      <c r="A106" s="103" t="s">
        <v>280</v>
      </c>
      <c r="B106" s="104">
        <v>55125200000</v>
      </c>
      <c r="C106" s="103">
        <v>32996.917000000001</v>
      </c>
      <c r="D106" s="103" t="s">
        <v>634</v>
      </c>
      <c r="E106" s="103">
        <v>3355.1480000000001</v>
      </c>
      <c r="F106" s="103">
        <v>18077</v>
      </c>
      <c r="G106" s="103">
        <v>2361.1469999999999</v>
      </c>
      <c r="H106" s="103">
        <v>0</v>
      </c>
      <c r="I106" s="103">
        <v>7128.1530000000002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2075.4690000000001</v>
      </c>
      <c r="R106" s="103">
        <v>0</v>
      </c>
      <c r="S106" s="103">
        <v>0</v>
      </c>
    </row>
    <row r="107" spans="1:19">
      <c r="A107" s="103" t="s">
        <v>431</v>
      </c>
      <c r="B107" s="104">
        <v>56015500000</v>
      </c>
      <c r="C107" s="103">
        <v>37237.014000000003</v>
      </c>
      <c r="D107" s="103" t="s">
        <v>635</v>
      </c>
      <c r="E107" s="103">
        <v>3355.1480000000001</v>
      </c>
      <c r="F107" s="103">
        <v>18077</v>
      </c>
      <c r="G107" s="103">
        <v>2361.1469999999999</v>
      </c>
      <c r="H107" s="103">
        <v>0</v>
      </c>
      <c r="I107" s="103">
        <v>11254.648999999999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2189.0700000000002</v>
      </c>
      <c r="R107" s="103">
        <v>0</v>
      </c>
      <c r="S107" s="103">
        <v>0</v>
      </c>
    </row>
    <row r="108" spans="1:19">
      <c r="A108" s="103" t="s">
        <v>432</v>
      </c>
      <c r="B108" s="104">
        <v>62787600000</v>
      </c>
      <c r="C108" s="103">
        <v>38199.423999999999</v>
      </c>
      <c r="D108" s="103" t="s">
        <v>636</v>
      </c>
      <c r="E108" s="103">
        <v>3355.1480000000001</v>
      </c>
      <c r="F108" s="103">
        <v>18077</v>
      </c>
      <c r="G108" s="103">
        <v>2361.1469999999999</v>
      </c>
      <c r="H108" s="103">
        <v>0</v>
      </c>
      <c r="I108" s="103">
        <v>12160.907999999999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2245.221</v>
      </c>
      <c r="R108" s="103">
        <v>0</v>
      </c>
      <c r="S108" s="103">
        <v>0</v>
      </c>
    </row>
    <row r="109" spans="1:19">
      <c r="A109" s="103" t="s">
        <v>433</v>
      </c>
      <c r="B109" s="104">
        <v>60839100000</v>
      </c>
      <c r="C109" s="103">
        <v>38511.671000000002</v>
      </c>
      <c r="D109" s="103" t="s">
        <v>637</v>
      </c>
      <c r="E109" s="103">
        <v>3355.1480000000001</v>
      </c>
      <c r="F109" s="103">
        <v>18077</v>
      </c>
      <c r="G109" s="103">
        <v>2361.1469999999999</v>
      </c>
      <c r="H109" s="103">
        <v>0</v>
      </c>
      <c r="I109" s="103">
        <v>12484.67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2233.7060000000001</v>
      </c>
      <c r="R109" s="103">
        <v>0</v>
      </c>
      <c r="S109" s="103">
        <v>0</v>
      </c>
    </row>
    <row r="110" spans="1:19">
      <c r="A110" s="103" t="s">
        <v>434</v>
      </c>
      <c r="B110" s="104">
        <v>55526100000</v>
      </c>
      <c r="C110" s="103">
        <v>35072.377</v>
      </c>
      <c r="D110" s="103" t="s">
        <v>622</v>
      </c>
      <c r="E110" s="103">
        <v>3355.1480000000001</v>
      </c>
      <c r="F110" s="103">
        <v>18077</v>
      </c>
      <c r="G110" s="103">
        <v>2361.1469999999999</v>
      </c>
      <c r="H110" s="103">
        <v>0</v>
      </c>
      <c r="I110" s="103">
        <v>9071.4770000000008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2207.605</v>
      </c>
      <c r="R110" s="103">
        <v>0</v>
      </c>
      <c r="S110" s="103">
        <v>0</v>
      </c>
    </row>
    <row r="111" spans="1:19">
      <c r="A111" s="103" t="s">
        <v>435</v>
      </c>
      <c r="B111" s="104">
        <v>54898500000</v>
      </c>
      <c r="C111" s="103">
        <v>32235.561000000002</v>
      </c>
      <c r="D111" s="103" t="s">
        <v>567</v>
      </c>
      <c r="E111" s="103">
        <v>3355.1480000000001</v>
      </c>
      <c r="F111" s="103">
        <v>18077</v>
      </c>
      <c r="G111" s="103">
        <v>2361.1469999999999</v>
      </c>
      <c r="H111" s="103">
        <v>0</v>
      </c>
      <c r="I111" s="103">
        <v>6306.6719999999996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2135.5940000000001</v>
      </c>
      <c r="R111" s="103">
        <v>0</v>
      </c>
      <c r="S111" s="103">
        <v>0</v>
      </c>
    </row>
    <row r="112" spans="1:19">
      <c r="A112" s="103" t="s">
        <v>436</v>
      </c>
      <c r="B112" s="104">
        <v>52436400000</v>
      </c>
      <c r="C112" s="103">
        <v>28273.717000000001</v>
      </c>
      <c r="D112" s="103" t="s">
        <v>494</v>
      </c>
      <c r="E112" s="103">
        <v>3355.1480000000001</v>
      </c>
      <c r="F112" s="103">
        <v>18077</v>
      </c>
      <c r="G112" s="103">
        <v>2361.1469999999999</v>
      </c>
      <c r="H112" s="103">
        <v>0</v>
      </c>
      <c r="I112" s="103">
        <v>11.137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4469.2849999999999</v>
      </c>
      <c r="R112" s="103">
        <v>0</v>
      </c>
      <c r="S112" s="103">
        <v>0</v>
      </c>
    </row>
    <row r="113" spans="1:19">
      <c r="A113" s="103" t="s">
        <v>437</v>
      </c>
      <c r="B113" s="104">
        <v>54281600000</v>
      </c>
      <c r="C113" s="103">
        <v>28206.937000000002</v>
      </c>
      <c r="D113" s="103" t="s">
        <v>519</v>
      </c>
      <c r="E113" s="103">
        <v>3355.1480000000001</v>
      </c>
      <c r="F113" s="103">
        <v>18077</v>
      </c>
      <c r="G113" s="103">
        <v>2361.1469999999999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4413.6419999999998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661444000000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48883400000</v>
      </c>
      <c r="C116" s="103">
        <v>28206.937000000002</v>
      </c>
      <c r="D116" s="103"/>
      <c r="E116" s="103">
        <v>3355.1480000000001</v>
      </c>
      <c r="F116" s="103">
        <v>18077</v>
      </c>
      <c r="G116" s="103">
        <v>2361.1469999999999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2019.4739999999999</v>
      </c>
      <c r="R116" s="103">
        <v>0</v>
      </c>
      <c r="S116" s="103">
        <v>0</v>
      </c>
    </row>
    <row r="117" spans="1:19">
      <c r="A117" s="103" t="s">
        <v>440</v>
      </c>
      <c r="B117" s="104">
        <v>62787600000</v>
      </c>
      <c r="C117" s="103">
        <v>38511.671000000002</v>
      </c>
      <c r="D117" s="103"/>
      <c r="E117" s="103">
        <v>3355.1480000000001</v>
      </c>
      <c r="F117" s="103">
        <v>18077</v>
      </c>
      <c r="G117" s="103">
        <v>2361.1469999999999</v>
      </c>
      <c r="H117" s="103">
        <v>0</v>
      </c>
      <c r="I117" s="103">
        <v>12484.67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4520.1769999999997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6977.49</v>
      </c>
      <c r="C120" s="103">
        <v>7436.96</v>
      </c>
      <c r="D120" s="103">
        <v>0</v>
      </c>
      <c r="E120" s="103">
        <v>14414.45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30.03</v>
      </c>
      <c r="C121" s="103">
        <v>32.01</v>
      </c>
      <c r="D121" s="103">
        <v>0</v>
      </c>
      <c r="E121" s="103">
        <v>62.04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30.03</v>
      </c>
      <c r="C122" s="103">
        <v>32.01</v>
      </c>
      <c r="D122" s="103">
        <v>0</v>
      </c>
      <c r="E122" s="103">
        <v>62.04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2067.79</v>
      </c>
      <c r="C2" s="103">
        <v>8899.7099999999991</v>
      </c>
      <c r="D2" s="103">
        <v>8899.7099999999991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2067.79</v>
      </c>
      <c r="C3" s="103">
        <v>8899.7099999999991</v>
      </c>
      <c r="D3" s="103">
        <v>8899.7099999999991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3826.41</v>
      </c>
      <c r="C4" s="103">
        <v>16468.82</v>
      </c>
      <c r="D4" s="103">
        <v>16468.82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3826.41</v>
      </c>
      <c r="C5" s="103">
        <v>16468.82</v>
      </c>
      <c r="D5" s="103">
        <v>16468.82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753.39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31.18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65.2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81.650000000000006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58.47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668.82</v>
      </c>
      <c r="C28" s="103">
        <v>1398.96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0.36899999999999999</v>
      </c>
      <c r="E39" s="103">
        <v>0.39100000000000001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0.36899999999999999</v>
      </c>
      <c r="E40" s="103">
        <v>0.39100000000000001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0.36899999999999999</v>
      </c>
      <c r="E41" s="103">
        <v>0.39100000000000001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0.36899999999999999</v>
      </c>
      <c r="E43" s="103">
        <v>0.39100000000000001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0.36899999999999999</v>
      </c>
      <c r="E44" s="103">
        <v>0.39100000000000001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0.36899999999999999</v>
      </c>
      <c r="E45" s="103">
        <v>0.39100000000000001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2.956</v>
      </c>
      <c r="F53" s="103">
        <v>0.38500000000000001</v>
      </c>
      <c r="G53" s="103">
        <v>0.30499999999999999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2.956</v>
      </c>
      <c r="F54" s="103">
        <v>0.38500000000000001</v>
      </c>
      <c r="G54" s="103">
        <v>0.30499999999999999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2.956</v>
      </c>
      <c r="F55" s="103">
        <v>0.38500000000000001</v>
      </c>
      <c r="G55" s="103">
        <v>0.30499999999999999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2.96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2.96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29949.29</v>
      </c>
      <c r="D64" s="103">
        <v>20248.21</v>
      </c>
      <c r="E64" s="103">
        <v>9701.08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21334.53</v>
      </c>
      <c r="D65" s="103">
        <v>14423.92</v>
      </c>
      <c r="E65" s="103">
        <v>6910.61</v>
      </c>
      <c r="F65" s="103">
        <v>0.68</v>
      </c>
      <c r="G65" s="103">
        <v>2.98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73032.11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66570.759999999995</v>
      </c>
      <c r="D69" s="103">
        <v>0.78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1.21</v>
      </c>
      <c r="F74" s="103">
        <v>1373.93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0.86</v>
      </c>
      <c r="F75" s="103">
        <v>996.52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24629.350299999998</v>
      </c>
      <c r="C84" s="103">
        <v>33.301000000000002</v>
      </c>
      <c r="D84" s="103">
        <v>35.7515</v>
      </c>
      <c r="E84" s="103">
        <v>0</v>
      </c>
      <c r="F84" s="103">
        <v>2.9999999999999997E-4</v>
      </c>
      <c r="G84" s="103">
        <v>23458.126100000001</v>
      </c>
      <c r="H84" s="103">
        <v>9570.4339999999993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20798.853999999999</v>
      </c>
      <c r="C85" s="103">
        <v>28.733599999999999</v>
      </c>
      <c r="D85" s="103">
        <v>32.183399999999999</v>
      </c>
      <c r="E85" s="103">
        <v>0</v>
      </c>
      <c r="F85" s="103">
        <v>2.9999999999999997E-4</v>
      </c>
      <c r="G85" s="103">
        <v>21121.616300000002</v>
      </c>
      <c r="H85" s="103">
        <v>8140.4684999999999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19584.9647</v>
      </c>
      <c r="C86" s="103">
        <v>28.6282</v>
      </c>
      <c r="D86" s="103">
        <v>35.4223</v>
      </c>
      <c r="E86" s="103">
        <v>0</v>
      </c>
      <c r="F86" s="103">
        <v>2.9999999999999997E-4</v>
      </c>
      <c r="G86" s="103">
        <v>23258.4323</v>
      </c>
      <c r="H86" s="103">
        <v>7815.5817999999999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16070.2888</v>
      </c>
      <c r="C87" s="103">
        <v>25.090399999999999</v>
      </c>
      <c r="D87" s="103">
        <v>34.274500000000003</v>
      </c>
      <c r="E87" s="103">
        <v>0</v>
      </c>
      <c r="F87" s="103">
        <v>2.9999999999999997E-4</v>
      </c>
      <c r="G87" s="103">
        <v>22514.574799999999</v>
      </c>
      <c r="H87" s="103">
        <v>6565.9295000000002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15830.181699999999</v>
      </c>
      <c r="C88" s="103">
        <v>25.834</v>
      </c>
      <c r="D88" s="103">
        <v>37.404400000000003</v>
      </c>
      <c r="E88" s="103">
        <v>0</v>
      </c>
      <c r="F88" s="103">
        <v>2.9999999999999997E-4</v>
      </c>
      <c r="G88" s="103">
        <v>24576.378400000001</v>
      </c>
      <c r="H88" s="103">
        <v>6574.7416000000003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15815.720300000001</v>
      </c>
      <c r="C89" s="103">
        <v>26.298300000000001</v>
      </c>
      <c r="D89" s="103">
        <v>38.9589</v>
      </c>
      <c r="E89" s="103">
        <v>0</v>
      </c>
      <c r="F89" s="103">
        <v>2.9999999999999997E-4</v>
      </c>
      <c r="G89" s="103">
        <v>25600.010999999999</v>
      </c>
      <c r="H89" s="103">
        <v>6615.3707999999997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16876.0088</v>
      </c>
      <c r="C90" s="103">
        <v>28.210699999999999</v>
      </c>
      <c r="D90" s="103">
        <v>42.057000000000002</v>
      </c>
      <c r="E90" s="103">
        <v>0</v>
      </c>
      <c r="F90" s="103">
        <v>2.9999999999999997E-4</v>
      </c>
      <c r="G90" s="103">
        <v>27636.468799999999</v>
      </c>
      <c r="H90" s="103">
        <v>7073.1426000000001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16675.124599999999</v>
      </c>
      <c r="C91" s="103">
        <v>27.853100000000001</v>
      </c>
      <c r="D91" s="103">
        <v>41.485599999999998</v>
      </c>
      <c r="E91" s="103">
        <v>0</v>
      </c>
      <c r="F91" s="103">
        <v>2.9999999999999997E-4</v>
      </c>
      <c r="G91" s="103">
        <v>27260.872100000001</v>
      </c>
      <c r="H91" s="103">
        <v>6986.8684999999996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14839.269700000001</v>
      </c>
      <c r="C92" s="103">
        <v>24.344200000000001</v>
      </c>
      <c r="D92" s="103">
        <v>35.477600000000002</v>
      </c>
      <c r="E92" s="103">
        <v>0</v>
      </c>
      <c r="F92" s="103">
        <v>2.9999999999999997E-4</v>
      </c>
      <c r="G92" s="103">
        <v>23310.921600000001</v>
      </c>
      <c r="H92" s="103">
        <v>6175.3544000000002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16507.329399999999</v>
      </c>
      <c r="C93" s="103">
        <v>25.904499999999999</v>
      </c>
      <c r="D93" s="103">
        <v>35.635599999999997</v>
      </c>
      <c r="E93" s="103">
        <v>0</v>
      </c>
      <c r="F93" s="103">
        <v>2.9999999999999997E-4</v>
      </c>
      <c r="G93" s="103">
        <v>23409.311799999999</v>
      </c>
      <c r="H93" s="103">
        <v>6757.0851000000002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18755.3341</v>
      </c>
      <c r="C94" s="103">
        <v>27.574999999999999</v>
      </c>
      <c r="D94" s="103">
        <v>34.441099999999999</v>
      </c>
      <c r="E94" s="103">
        <v>0</v>
      </c>
      <c r="F94" s="103">
        <v>2.9999999999999997E-4</v>
      </c>
      <c r="G94" s="103">
        <v>22615.165400000002</v>
      </c>
      <c r="H94" s="103">
        <v>7499.7547999999997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23109.749199999998</v>
      </c>
      <c r="C95" s="103">
        <v>31.927700000000002</v>
      </c>
      <c r="D95" s="103">
        <v>35.764400000000002</v>
      </c>
      <c r="E95" s="103">
        <v>0</v>
      </c>
      <c r="F95" s="103">
        <v>2.9999999999999997E-4</v>
      </c>
      <c r="G95" s="103">
        <v>23471.7745</v>
      </c>
      <c r="H95" s="103">
        <v>9045.0820999999996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219492.17550000001</v>
      </c>
      <c r="C97" s="103">
        <v>333.70060000000001</v>
      </c>
      <c r="D97" s="103">
        <v>438.8562</v>
      </c>
      <c r="E97" s="103">
        <v>0</v>
      </c>
      <c r="F97" s="103">
        <v>3.3999999999999998E-3</v>
      </c>
      <c r="G97" s="103">
        <v>288233.65299999999</v>
      </c>
      <c r="H97" s="103">
        <v>88819.813599999994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14839.269700000001</v>
      </c>
      <c r="C98" s="103">
        <v>24.344200000000001</v>
      </c>
      <c r="D98" s="103">
        <v>32.183399999999999</v>
      </c>
      <c r="E98" s="103">
        <v>0</v>
      </c>
      <c r="F98" s="103">
        <v>2.9999999999999997E-4</v>
      </c>
      <c r="G98" s="103">
        <v>21121.616300000002</v>
      </c>
      <c r="H98" s="103">
        <v>6175.3544000000002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24629.350299999998</v>
      </c>
      <c r="C99" s="103">
        <v>33.301000000000002</v>
      </c>
      <c r="D99" s="103">
        <v>42.057000000000002</v>
      </c>
      <c r="E99" s="103">
        <v>0</v>
      </c>
      <c r="F99" s="103">
        <v>2.9999999999999997E-4</v>
      </c>
      <c r="G99" s="103">
        <v>27636.468799999999</v>
      </c>
      <c r="H99" s="103">
        <v>9570.4339999999993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54432800000</v>
      </c>
      <c r="C102" s="103">
        <v>28202.412</v>
      </c>
      <c r="D102" s="103" t="s">
        <v>568</v>
      </c>
      <c r="E102" s="103">
        <v>3355.1480000000001</v>
      </c>
      <c r="F102" s="103">
        <v>18077</v>
      </c>
      <c r="G102" s="103">
        <v>2370.4580000000001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4399.8050000000003</v>
      </c>
      <c r="R102" s="103">
        <v>0</v>
      </c>
      <c r="S102" s="103">
        <v>0</v>
      </c>
    </row>
    <row r="103" spans="1:19">
      <c r="A103" s="103" t="s">
        <v>428</v>
      </c>
      <c r="B103" s="104">
        <v>49011100000</v>
      </c>
      <c r="C103" s="103">
        <v>28197.008999999998</v>
      </c>
      <c r="D103" s="103" t="s">
        <v>482</v>
      </c>
      <c r="E103" s="103">
        <v>3355.1480000000001</v>
      </c>
      <c r="F103" s="103">
        <v>18077</v>
      </c>
      <c r="G103" s="103">
        <v>2370.4580000000001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4394.4030000000002</v>
      </c>
      <c r="R103" s="103">
        <v>0</v>
      </c>
      <c r="S103" s="103">
        <v>0</v>
      </c>
    </row>
    <row r="104" spans="1:19">
      <c r="A104" s="103" t="s">
        <v>429</v>
      </c>
      <c r="B104" s="104">
        <v>53969400000</v>
      </c>
      <c r="C104" s="103">
        <v>28244.705000000002</v>
      </c>
      <c r="D104" s="103" t="s">
        <v>521</v>
      </c>
      <c r="E104" s="103">
        <v>3355.1480000000001</v>
      </c>
      <c r="F104" s="103">
        <v>18077</v>
      </c>
      <c r="G104" s="103">
        <v>2370.4580000000001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4442.0990000000002</v>
      </c>
      <c r="R104" s="103">
        <v>0</v>
      </c>
      <c r="S104" s="103">
        <v>0</v>
      </c>
    </row>
    <row r="105" spans="1:19">
      <c r="A105" s="103" t="s">
        <v>430</v>
      </c>
      <c r="B105" s="104">
        <v>52243400000</v>
      </c>
      <c r="C105" s="103">
        <v>29676.871999999999</v>
      </c>
      <c r="D105" s="103" t="s">
        <v>522</v>
      </c>
      <c r="E105" s="103">
        <v>3355.1480000000001</v>
      </c>
      <c r="F105" s="103">
        <v>18077</v>
      </c>
      <c r="G105" s="103">
        <v>2370.4580000000001</v>
      </c>
      <c r="H105" s="103">
        <v>0</v>
      </c>
      <c r="I105" s="103">
        <v>1322.62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4551.6450000000004</v>
      </c>
      <c r="R105" s="103">
        <v>0</v>
      </c>
      <c r="S105" s="103">
        <v>0</v>
      </c>
    </row>
    <row r="106" spans="1:19">
      <c r="A106" s="103" t="s">
        <v>280</v>
      </c>
      <c r="B106" s="104">
        <v>57027600000</v>
      </c>
      <c r="C106" s="103">
        <v>40594.262999999999</v>
      </c>
      <c r="D106" s="103" t="s">
        <v>638</v>
      </c>
      <c r="E106" s="103">
        <v>3355.1480000000001</v>
      </c>
      <c r="F106" s="103">
        <v>18077</v>
      </c>
      <c r="G106" s="103">
        <v>2370.4580000000001</v>
      </c>
      <c r="H106" s="103">
        <v>0</v>
      </c>
      <c r="I106" s="103">
        <v>14546.769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2244.8870000000002</v>
      </c>
      <c r="R106" s="103">
        <v>0</v>
      </c>
      <c r="S106" s="103">
        <v>0</v>
      </c>
    </row>
    <row r="107" spans="1:19">
      <c r="A107" s="103" t="s">
        <v>431</v>
      </c>
      <c r="B107" s="104">
        <v>59402900000</v>
      </c>
      <c r="C107" s="103">
        <v>41469.911999999997</v>
      </c>
      <c r="D107" s="103" t="s">
        <v>639</v>
      </c>
      <c r="E107" s="103">
        <v>3355.1480000000001</v>
      </c>
      <c r="F107" s="103">
        <v>18077</v>
      </c>
      <c r="G107" s="103">
        <v>2370.4580000000001</v>
      </c>
      <c r="H107" s="103">
        <v>0</v>
      </c>
      <c r="I107" s="103">
        <v>14617.415000000001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3049.8910000000001</v>
      </c>
      <c r="R107" s="103">
        <v>0</v>
      </c>
      <c r="S107" s="103">
        <v>0</v>
      </c>
    </row>
    <row r="108" spans="1:19">
      <c r="A108" s="103" t="s">
        <v>432</v>
      </c>
      <c r="B108" s="104">
        <v>64128300000</v>
      </c>
      <c r="C108" s="103">
        <v>42283.046000000002</v>
      </c>
      <c r="D108" s="103" t="s">
        <v>640</v>
      </c>
      <c r="E108" s="103">
        <v>3355.1480000000001</v>
      </c>
      <c r="F108" s="103">
        <v>18077</v>
      </c>
      <c r="G108" s="103">
        <v>2370.4580000000001</v>
      </c>
      <c r="H108" s="103">
        <v>0</v>
      </c>
      <c r="I108" s="103">
        <v>16277.465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2202.9740000000002</v>
      </c>
      <c r="R108" s="103">
        <v>0</v>
      </c>
      <c r="S108" s="103">
        <v>0</v>
      </c>
    </row>
    <row r="109" spans="1:19">
      <c r="A109" s="103" t="s">
        <v>433</v>
      </c>
      <c r="B109" s="104">
        <v>63256800000</v>
      </c>
      <c r="C109" s="103">
        <v>41543.695</v>
      </c>
      <c r="D109" s="103" t="s">
        <v>641</v>
      </c>
      <c r="E109" s="103">
        <v>3355.1480000000001</v>
      </c>
      <c r="F109" s="103">
        <v>18077</v>
      </c>
      <c r="G109" s="103">
        <v>2370.4580000000001</v>
      </c>
      <c r="H109" s="103">
        <v>0</v>
      </c>
      <c r="I109" s="103">
        <v>15533.824000000001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2207.2640000000001</v>
      </c>
      <c r="R109" s="103">
        <v>0</v>
      </c>
      <c r="S109" s="103">
        <v>0</v>
      </c>
    </row>
    <row r="110" spans="1:19">
      <c r="A110" s="103" t="s">
        <v>434</v>
      </c>
      <c r="B110" s="104">
        <v>54091200000</v>
      </c>
      <c r="C110" s="103">
        <v>35037.487999999998</v>
      </c>
      <c r="D110" s="103" t="s">
        <v>569</v>
      </c>
      <c r="E110" s="103">
        <v>3355.1480000000001</v>
      </c>
      <c r="F110" s="103">
        <v>18077</v>
      </c>
      <c r="G110" s="103">
        <v>2370.4580000000001</v>
      </c>
      <c r="H110" s="103">
        <v>0</v>
      </c>
      <c r="I110" s="103">
        <v>9074.8310000000001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2160.0509999999999</v>
      </c>
      <c r="R110" s="103">
        <v>0</v>
      </c>
      <c r="S110" s="103">
        <v>0</v>
      </c>
    </row>
    <row r="111" spans="1:19">
      <c r="A111" s="103" t="s">
        <v>435</v>
      </c>
      <c r="B111" s="104">
        <v>54319500000</v>
      </c>
      <c r="C111" s="103">
        <v>32267.01</v>
      </c>
      <c r="D111" s="103" t="s">
        <v>570</v>
      </c>
      <c r="E111" s="103">
        <v>3355.1480000000001</v>
      </c>
      <c r="F111" s="103">
        <v>18077</v>
      </c>
      <c r="G111" s="103">
        <v>2370.4580000000001</v>
      </c>
      <c r="H111" s="103">
        <v>0</v>
      </c>
      <c r="I111" s="103">
        <v>6323.0540000000001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2141.35</v>
      </c>
      <c r="R111" s="103">
        <v>0</v>
      </c>
      <c r="S111" s="103">
        <v>0</v>
      </c>
    </row>
    <row r="112" spans="1:19">
      <c r="A112" s="103" t="s">
        <v>436</v>
      </c>
      <c r="B112" s="104">
        <v>52476800000</v>
      </c>
      <c r="C112" s="103">
        <v>28246.312000000002</v>
      </c>
      <c r="D112" s="103" t="s">
        <v>511</v>
      </c>
      <c r="E112" s="103">
        <v>3355.1480000000001</v>
      </c>
      <c r="F112" s="103">
        <v>18077</v>
      </c>
      <c r="G112" s="103">
        <v>2370.4580000000001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4443.7049999999999</v>
      </c>
      <c r="R112" s="103">
        <v>0</v>
      </c>
      <c r="S112" s="103">
        <v>0</v>
      </c>
    </row>
    <row r="113" spans="1:19">
      <c r="A113" s="103" t="s">
        <v>437</v>
      </c>
      <c r="B113" s="104">
        <v>54464500000</v>
      </c>
      <c r="C113" s="103">
        <v>28208.944</v>
      </c>
      <c r="D113" s="103" t="s">
        <v>476</v>
      </c>
      <c r="E113" s="103">
        <v>3355.1480000000001</v>
      </c>
      <c r="F113" s="103">
        <v>18077</v>
      </c>
      <c r="G113" s="103">
        <v>2370.4580000000001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4406.3370000000004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668824000000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49011100000</v>
      </c>
      <c r="C116" s="103">
        <v>28197.008999999998</v>
      </c>
      <c r="D116" s="103"/>
      <c r="E116" s="103">
        <v>3355.1480000000001</v>
      </c>
      <c r="F116" s="103">
        <v>18077</v>
      </c>
      <c r="G116" s="103">
        <v>2370.4580000000001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2141.35</v>
      </c>
      <c r="R116" s="103">
        <v>0</v>
      </c>
      <c r="S116" s="103">
        <v>0</v>
      </c>
    </row>
    <row r="117" spans="1:19">
      <c r="A117" s="103" t="s">
        <v>440</v>
      </c>
      <c r="B117" s="104">
        <v>64128300000</v>
      </c>
      <c r="C117" s="103">
        <v>42283.046000000002</v>
      </c>
      <c r="D117" s="103"/>
      <c r="E117" s="103">
        <v>3355.1480000000001</v>
      </c>
      <c r="F117" s="103">
        <v>18077</v>
      </c>
      <c r="G117" s="103">
        <v>2370.4580000000001</v>
      </c>
      <c r="H117" s="103">
        <v>0</v>
      </c>
      <c r="I117" s="103">
        <v>16277.465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4551.6450000000004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9896.94</v>
      </c>
      <c r="C120" s="103">
        <v>11104.72</v>
      </c>
      <c r="D120" s="103">
        <v>0</v>
      </c>
      <c r="E120" s="103">
        <v>21001.66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42.6</v>
      </c>
      <c r="C121" s="103">
        <v>47.79</v>
      </c>
      <c r="D121" s="103">
        <v>0</v>
      </c>
      <c r="E121" s="103">
        <v>90.39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42.6</v>
      </c>
      <c r="C122" s="103">
        <v>47.79</v>
      </c>
      <c r="D122" s="103">
        <v>0</v>
      </c>
      <c r="E122" s="103">
        <v>90.39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1896.73</v>
      </c>
      <c r="C2" s="103">
        <v>8163.5</v>
      </c>
      <c r="D2" s="103">
        <v>8163.5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1896.73</v>
      </c>
      <c r="C3" s="103">
        <v>8163.5</v>
      </c>
      <c r="D3" s="103">
        <v>8163.5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3625.71</v>
      </c>
      <c r="C4" s="103">
        <v>15604.99</v>
      </c>
      <c r="D4" s="103">
        <v>15604.99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3625.71</v>
      </c>
      <c r="C5" s="103">
        <v>15604.99</v>
      </c>
      <c r="D5" s="103">
        <v>15604.99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598.12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13.65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17.88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67.31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82.65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57.14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652.04999999999995</v>
      </c>
      <c r="C28" s="103">
        <v>1244.69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0.40899999999999997</v>
      </c>
      <c r="E39" s="103">
        <v>0.435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0.40899999999999997</v>
      </c>
      <c r="E40" s="103">
        <v>0.435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0.40899999999999997</v>
      </c>
      <c r="E41" s="103">
        <v>0.435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0.40899999999999997</v>
      </c>
      <c r="E43" s="103">
        <v>0.435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0.40899999999999997</v>
      </c>
      <c r="E44" s="103">
        <v>0.435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0.40899999999999997</v>
      </c>
      <c r="E45" s="103">
        <v>0.435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2.956</v>
      </c>
      <c r="F53" s="103">
        <v>0.38500000000000001</v>
      </c>
      <c r="G53" s="103">
        <v>0.30499999999999999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2.956</v>
      </c>
      <c r="F54" s="103">
        <v>0.38500000000000001</v>
      </c>
      <c r="G54" s="103">
        <v>0.30499999999999999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2.956</v>
      </c>
      <c r="F55" s="103">
        <v>0.38500000000000001</v>
      </c>
      <c r="G55" s="103">
        <v>0.30499999999999999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2.96</v>
      </c>
      <c r="F56" s="103">
        <v>0.38500000000000001</v>
      </c>
      <c r="G56" s="103">
        <v>0.30499999999999999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2.96</v>
      </c>
      <c r="F58" s="103">
        <v>0.38500000000000001</v>
      </c>
      <c r="G58" s="103">
        <v>0.30499999999999999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22405.43</v>
      </c>
      <c r="D64" s="103">
        <v>17198.55</v>
      </c>
      <c r="E64" s="103">
        <v>5206.88</v>
      </c>
      <c r="F64" s="103">
        <v>0.77</v>
      </c>
      <c r="G64" s="103">
        <v>3.15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17688.5</v>
      </c>
      <c r="D65" s="103">
        <v>13228.74</v>
      </c>
      <c r="E65" s="103">
        <v>4459.76</v>
      </c>
      <c r="F65" s="103">
        <v>0.75</v>
      </c>
      <c r="G65" s="103">
        <v>3.07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67065.570000000007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65027.3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1.24</v>
      </c>
      <c r="F74" s="103">
        <v>1411.7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0.55000000000000004</v>
      </c>
      <c r="D75" s="103">
        <v>622</v>
      </c>
      <c r="E75" s="103">
        <v>0.92</v>
      </c>
      <c r="F75" s="103">
        <v>1049.1600000000001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22669.497800000001</v>
      </c>
      <c r="C84" s="103">
        <v>31.762599999999999</v>
      </c>
      <c r="D84" s="103">
        <v>40.555199999999999</v>
      </c>
      <c r="E84" s="103">
        <v>0</v>
      </c>
      <c r="F84" s="103">
        <v>2.9999999999999997E-4</v>
      </c>
      <c r="G84" s="103">
        <v>960912.28619999997</v>
      </c>
      <c r="H84" s="103">
        <v>8927.1720999999998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19526.1983</v>
      </c>
      <c r="C85" s="103">
        <v>27.787700000000001</v>
      </c>
      <c r="D85" s="103">
        <v>36.484099999999998</v>
      </c>
      <c r="E85" s="103">
        <v>0</v>
      </c>
      <c r="F85" s="103">
        <v>2.9999999999999997E-4</v>
      </c>
      <c r="G85" s="103">
        <v>864556.57940000005</v>
      </c>
      <c r="H85" s="103">
        <v>7730.8374999999996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19185.225999999999</v>
      </c>
      <c r="C86" s="103">
        <v>28.5093</v>
      </c>
      <c r="D86" s="103">
        <v>40.2117</v>
      </c>
      <c r="E86" s="103">
        <v>0</v>
      </c>
      <c r="F86" s="103">
        <v>2.9999999999999997E-4</v>
      </c>
      <c r="G86" s="103">
        <v>953175.14989999996</v>
      </c>
      <c r="H86" s="103">
        <v>7712.5020000000004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17250.827399999998</v>
      </c>
      <c r="C87" s="103">
        <v>26.327200000000001</v>
      </c>
      <c r="D87" s="103">
        <v>38.661299999999997</v>
      </c>
      <c r="E87" s="103">
        <v>0</v>
      </c>
      <c r="F87" s="103">
        <v>2.9999999999999997E-4</v>
      </c>
      <c r="G87" s="103">
        <v>916569.59340000001</v>
      </c>
      <c r="H87" s="103">
        <v>7001.7979999999998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16575.0108</v>
      </c>
      <c r="C88" s="103">
        <v>26.1052</v>
      </c>
      <c r="D88" s="103">
        <v>40.073900000000002</v>
      </c>
      <c r="E88" s="103">
        <v>0</v>
      </c>
      <c r="F88" s="103">
        <v>2.9999999999999997E-4</v>
      </c>
      <c r="G88" s="103">
        <v>950219.21649999998</v>
      </c>
      <c r="H88" s="103">
        <v>6805.7362999999996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16144.653</v>
      </c>
      <c r="C89" s="103">
        <v>25.985199999999999</v>
      </c>
      <c r="D89" s="103">
        <v>41.050699999999999</v>
      </c>
      <c r="E89" s="103">
        <v>0</v>
      </c>
      <c r="F89" s="103">
        <v>2.9999999999999997E-4</v>
      </c>
      <c r="G89" s="103">
        <v>973483.05660000001</v>
      </c>
      <c r="H89" s="103">
        <v>6682.9498999999996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16905.784599999999</v>
      </c>
      <c r="C90" s="103">
        <v>27.516200000000001</v>
      </c>
      <c r="D90" s="103">
        <v>44.092500000000001</v>
      </c>
      <c r="E90" s="103">
        <v>0</v>
      </c>
      <c r="F90" s="103">
        <v>2.9999999999999997E-4</v>
      </c>
      <c r="G90" s="104">
        <v>1045670</v>
      </c>
      <c r="H90" s="103">
        <v>7027.5901000000003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16608.850699999999</v>
      </c>
      <c r="C91" s="103">
        <v>26.939800000000002</v>
      </c>
      <c r="D91" s="103">
        <v>42.981299999999997</v>
      </c>
      <c r="E91" s="103">
        <v>0</v>
      </c>
      <c r="F91" s="103">
        <v>2.9999999999999997E-4</v>
      </c>
      <c r="G91" s="104">
        <v>1019300</v>
      </c>
      <c r="H91" s="103">
        <v>6895.1558000000005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15933.187400000001</v>
      </c>
      <c r="C92" s="103">
        <v>25.481000000000002</v>
      </c>
      <c r="D92" s="103">
        <v>39.9206</v>
      </c>
      <c r="E92" s="103">
        <v>0</v>
      </c>
      <c r="F92" s="103">
        <v>2.9999999999999997E-4</v>
      </c>
      <c r="G92" s="103">
        <v>946654.59490000003</v>
      </c>
      <c r="H92" s="103">
        <v>6579.5805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17302.574799999999</v>
      </c>
      <c r="C93" s="103">
        <v>26.8155</v>
      </c>
      <c r="D93" s="103">
        <v>40.2575</v>
      </c>
      <c r="E93" s="103">
        <v>0</v>
      </c>
      <c r="F93" s="103">
        <v>2.9999999999999997E-4</v>
      </c>
      <c r="G93" s="103">
        <v>954494.50829999999</v>
      </c>
      <c r="H93" s="103">
        <v>7062.3678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18755.6594</v>
      </c>
      <c r="C94" s="103">
        <v>27.813700000000001</v>
      </c>
      <c r="D94" s="103">
        <v>39.104100000000003</v>
      </c>
      <c r="E94" s="103">
        <v>0</v>
      </c>
      <c r="F94" s="103">
        <v>2.9999999999999997E-4</v>
      </c>
      <c r="G94" s="103">
        <v>926909.47759999998</v>
      </c>
      <c r="H94" s="103">
        <v>7534.2771000000002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21938.822</v>
      </c>
      <c r="C95" s="103">
        <v>31.102599999999999</v>
      </c>
      <c r="D95" s="103">
        <v>40.563499999999998</v>
      </c>
      <c r="E95" s="103">
        <v>0</v>
      </c>
      <c r="F95" s="103">
        <v>2.9999999999999997E-4</v>
      </c>
      <c r="G95" s="103">
        <v>961198.77269999997</v>
      </c>
      <c r="H95" s="103">
        <v>8674.5946999999996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218796.29199999999</v>
      </c>
      <c r="C97" s="103">
        <v>332.1463</v>
      </c>
      <c r="D97" s="103">
        <v>483.9563</v>
      </c>
      <c r="E97" s="103">
        <v>0</v>
      </c>
      <c r="F97" s="103">
        <v>3.5000000000000001E-3</v>
      </c>
      <c r="G97" s="104">
        <v>11473100</v>
      </c>
      <c r="H97" s="103">
        <v>88634.561700000006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15933.187400000001</v>
      </c>
      <c r="C98" s="103">
        <v>25.481000000000002</v>
      </c>
      <c r="D98" s="103">
        <v>36.484099999999998</v>
      </c>
      <c r="E98" s="103">
        <v>0</v>
      </c>
      <c r="F98" s="103">
        <v>2.9999999999999997E-4</v>
      </c>
      <c r="G98" s="103">
        <v>864556.57940000005</v>
      </c>
      <c r="H98" s="103">
        <v>6579.5805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22669.497800000001</v>
      </c>
      <c r="C99" s="103">
        <v>31.762599999999999</v>
      </c>
      <c r="D99" s="103">
        <v>44.092500000000001</v>
      </c>
      <c r="E99" s="103">
        <v>0</v>
      </c>
      <c r="F99" s="103">
        <v>2.9999999999999997E-4</v>
      </c>
      <c r="G99" s="104">
        <v>1045670</v>
      </c>
      <c r="H99" s="103">
        <v>8927.1720999999998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54610900000</v>
      </c>
      <c r="C102" s="103">
        <v>28291.755000000001</v>
      </c>
      <c r="D102" s="103" t="s">
        <v>523</v>
      </c>
      <c r="E102" s="103">
        <v>3355.1480000000001</v>
      </c>
      <c r="F102" s="103">
        <v>18077</v>
      </c>
      <c r="G102" s="103">
        <v>2460.855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4398.7520000000004</v>
      </c>
      <c r="R102" s="103">
        <v>0</v>
      </c>
      <c r="S102" s="103">
        <v>0</v>
      </c>
    </row>
    <row r="103" spans="1:19">
      <c r="A103" s="103" t="s">
        <v>428</v>
      </c>
      <c r="B103" s="104">
        <v>49134800000</v>
      </c>
      <c r="C103" s="103">
        <v>28333.46</v>
      </c>
      <c r="D103" s="103" t="s">
        <v>524</v>
      </c>
      <c r="E103" s="103">
        <v>3355.1480000000001</v>
      </c>
      <c r="F103" s="103">
        <v>18077</v>
      </c>
      <c r="G103" s="103">
        <v>2460.855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4440.4570000000003</v>
      </c>
      <c r="R103" s="103">
        <v>0</v>
      </c>
      <c r="S103" s="103">
        <v>0</v>
      </c>
    </row>
    <row r="104" spans="1:19">
      <c r="A104" s="103" t="s">
        <v>429</v>
      </c>
      <c r="B104" s="104">
        <v>54171200000</v>
      </c>
      <c r="C104" s="103">
        <v>28313.106</v>
      </c>
      <c r="D104" s="103" t="s">
        <v>532</v>
      </c>
      <c r="E104" s="103">
        <v>3355.1480000000001</v>
      </c>
      <c r="F104" s="103">
        <v>18077</v>
      </c>
      <c r="G104" s="103">
        <v>2460.855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4420.1019999999999</v>
      </c>
      <c r="R104" s="103">
        <v>0</v>
      </c>
      <c r="S104" s="103">
        <v>0</v>
      </c>
    </row>
    <row r="105" spans="1:19">
      <c r="A105" s="103" t="s">
        <v>430</v>
      </c>
      <c r="B105" s="104">
        <v>52090800000</v>
      </c>
      <c r="C105" s="103">
        <v>28319.375</v>
      </c>
      <c r="D105" s="103" t="s">
        <v>590</v>
      </c>
      <c r="E105" s="103">
        <v>3355.1480000000001</v>
      </c>
      <c r="F105" s="103">
        <v>18077</v>
      </c>
      <c r="G105" s="103">
        <v>2460.855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4426.3710000000001</v>
      </c>
      <c r="R105" s="103">
        <v>0</v>
      </c>
      <c r="S105" s="103">
        <v>0</v>
      </c>
    </row>
    <row r="106" spans="1:19">
      <c r="A106" s="103" t="s">
        <v>280</v>
      </c>
      <c r="B106" s="104">
        <v>54003200000</v>
      </c>
      <c r="C106" s="103">
        <v>30338.27</v>
      </c>
      <c r="D106" s="103" t="s">
        <v>571</v>
      </c>
      <c r="E106" s="103">
        <v>3355.1480000000001</v>
      </c>
      <c r="F106" s="103">
        <v>18077</v>
      </c>
      <c r="G106" s="103">
        <v>2460.855</v>
      </c>
      <c r="H106" s="103">
        <v>0</v>
      </c>
      <c r="I106" s="103">
        <v>4413.1379999999999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2032.1289999999999</v>
      </c>
      <c r="R106" s="103">
        <v>0</v>
      </c>
      <c r="S106" s="103">
        <v>0</v>
      </c>
    </row>
    <row r="107" spans="1:19">
      <c r="A107" s="103" t="s">
        <v>431</v>
      </c>
      <c r="B107" s="104">
        <v>55325400000</v>
      </c>
      <c r="C107" s="103">
        <v>36863.423999999999</v>
      </c>
      <c r="D107" s="103" t="s">
        <v>572</v>
      </c>
      <c r="E107" s="103">
        <v>3355.1480000000001</v>
      </c>
      <c r="F107" s="103">
        <v>18077</v>
      </c>
      <c r="G107" s="103">
        <v>2460.855</v>
      </c>
      <c r="H107" s="103">
        <v>0</v>
      </c>
      <c r="I107" s="103">
        <v>10716.924999999999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2253.4960000000001</v>
      </c>
      <c r="R107" s="103">
        <v>0</v>
      </c>
      <c r="S107" s="103">
        <v>0</v>
      </c>
    </row>
    <row r="108" spans="1:19">
      <c r="A108" s="103" t="s">
        <v>432</v>
      </c>
      <c r="B108" s="104">
        <v>59428000000</v>
      </c>
      <c r="C108" s="103">
        <v>37143.021999999997</v>
      </c>
      <c r="D108" s="103" t="s">
        <v>573</v>
      </c>
      <c r="E108" s="103">
        <v>3355.1480000000001</v>
      </c>
      <c r="F108" s="103">
        <v>18077</v>
      </c>
      <c r="G108" s="103">
        <v>2460.855</v>
      </c>
      <c r="H108" s="103">
        <v>0</v>
      </c>
      <c r="I108" s="103">
        <v>11104.592000000001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2145.4270000000001</v>
      </c>
      <c r="R108" s="103">
        <v>0</v>
      </c>
      <c r="S108" s="103">
        <v>0</v>
      </c>
    </row>
    <row r="109" spans="1:19">
      <c r="A109" s="103" t="s">
        <v>433</v>
      </c>
      <c r="B109" s="104">
        <v>57929400000</v>
      </c>
      <c r="C109" s="103">
        <v>36094.966</v>
      </c>
      <c r="D109" s="103" t="s">
        <v>525</v>
      </c>
      <c r="E109" s="103">
        <v>3355.1480000000001</v>
      </c>
      <c r="F109" s="103">
        <v>18077</v>
      </c>
      <c r="G109" s="103">
        <v>2460.855</v>
      </c>
      <c r="H109" s="103">
        <v>0</v>
      </c>
      <c r="I109" s="103">
        <v>10066.821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2135.1419999999998</v>
      </c>
      <c r="R109" s="103">
        <v>0</v>
      </c>
      <c r="S109" s="103">
        <v>0</v>
      </c>
    </row>
    <row r="110" spans="1:19">
      <c r="A110" s="103" t="s">
        <v>434</v>
      </c>
      <c r="B110" s="104">
        <v>53800600000</v>
      </c>
      <c r="C110" s="103">
        <v>34006.851000000002</v>
      </c>
      <c r="D110" s="103" t="s">
        <v>526</v>
      </c>
      <c r="E110" s="103">
        <v>3355.1480000000001</v>
      </c>
      <c r="F110" s="103">
        <v>18077</v>
      </c>
      <c r="G110" s="103">
        <v>2460.855</v>
      </c>
      <c r="H110" s="103">
        <v>0</v>
      </c>
      <c r="I110" s="103">
        <v>8004.7039999999997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2109.1439999999998</v>
      </c>
      <c r="R110" s="103">
        <v>0</v>
      </c>
      <c r="S110" s="103">
        <v>0</v>
      </c>
    </row>
    <row r="111" spans="1:19">
      <c r="A111" s="103" t="s">
        <v>435</v>
      </c>
      <c r="B111" s="104">
        <v>54246200000</v>
      </c>
      <c r="C111" s="103">
        <v>28600.108</v>
      </c>
      <c r="D111" s="103" t="s">
        <v>642</v>
      </c>
      <c r="E111" s="103">
        <v>3355.1480000000001</v>
      </c>
      <c r="F111" s="103">
        <v>18077</v>
      </c>
      <c r="G111" s="103">
        <v>2460.855</v>
      </c>
      <c r="H111" s="103">
        <v>0</v>
      </c>
      <c r="I111" s="103">
        <v>2705.2959999999998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2001.808</v>
      </c>
      <c r="R111" s="103">
        <v>0</v>
      </c>
      <c r="S111" s="103">
        <v>0</v>
      </c>
    </row>
    <row r="112" spans="1:19">
      <c r="A112" s="103" t="s">
        <v>436</v>
      </c>
      <c r="B112" s="104">
        <v>52678500000</v>
      </c>
      <c r="C112" s="103">
        <v>28321.57</v>
      </c>
      <c r="D112" s="103" t="s">
        <v>527</v>
      </c>
      <c r="E112" s="103">
        <v>3355.1480000000001</v>
      </c>
      <c r="F112" s="103">
        <v>18077</v>
      </c>
      <c r="G112" s="103">
        <v>2460.855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4428.567</v>
      </c>
      <c r="R112" s="103">
        <v>0</v>
      </c>
      <c r="S112" s="103">
        <v>0</v>
      </c>
    </row>
    <row r="113" spans="1:19">
      <c r="A113" s="103" t="s">
        <v>437</v>
      </c>
      <c r="B113" s="104">
        <v>54627200000</v>
      </c>
      <c r="C113" s="103">
        <v>28292.174999999999</v>
      </c>
      <c r="D113" s="103" t="s">
        <v>574</v>
      </c>
      <c r="E113" s="103">
        <v>3355.1480000000001</v>
      </c>
      <c r="F113" s="103">
        <v>18077</v>
      </c>
      <c r="G113" s="103">
        <v>2460.855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4399.1719999999996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652046000000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49134800000</v>
      </c>
      <c r="C116" s="103">
        <v>28291.755000000001</v>
      </c>
      <c r="D116" s="103"/>
      <c r="E116" s="103">
        <v>3355.1480000000001</v>
      </c>
      <c r="F116" s="103">
        <v>18077</v>
      </c>
      <c r="G116" s="103">
        <v>2460.855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2001.808</v>
      </c>
      <c r="R116" s="103">
        <v>0</v>
      </c>
      <c r="S116" s="103">
        <v>0</v>
      </c>
    </row>
    <row r="117" spans="1:19">
      <c r="A117" s="103" t="s">
        <v>440</v>
      </c>
      <c r="B117" s="104">
        <v>59428000000</v>
      </c>
      <c r="C117" s="103">
        <v>37143.021999999997</v>
      </c>
      <c r="D117" s="103"/>
      <c r="E117" s="103">
        <v>3355.1480000000001</v>
      </c>
      <c r="F117" s="103">
        <v>18077</v>
      </c>
      <c r="G117" s="103">
        <v>2460.855</v>
      </c>
      <c r="H117" s="103">
        <v>0</v>
      </c>
      <c r="I117" s="103">
        <v>11104.592000000001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4440.4570000000003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12362.35</v>
      </c>
      <c r="C120" s="103">
        <v>10624.32</v>
      </c>
      <c r="D120" s="103">
        <v>0</v>
      </c>
      <c r="E120" s="103">
        <v>22986.67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53.21</v>
      </c>
      <c r="C121" s="103">
        <v>45.73</v>
      </c>
      <c r="D121" s="103">
        <v>0</v>
      </c>
      <c r="E121" s="103">
        <v>98.93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53.21</v>
      </c>
      <c r="C122" s="103">
        <v>45.73</v>
      </c>
      <c r="D122" s="103">
        <v>0</v>
      </c>
      <c r="E122" s="103">
        <v>98.93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2237.9499999999998</v>
      </c>
      <c r="C2" s="103">
        <v>9632.11</v>
      </c>
      <c r="D2" s="103">
        <v>9632.11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2237.9499999999998</v>
      </c>
      <c r="C3" s="103">
        <v>9632.11</v>
      </c>
      <c r="D3" s="103">
        <v>9632.11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3958.06</v>
      </c>
      <c r="C4" s="103">
        <v>17035.43</v>
      </c>
      <c r="D4" s="103">
        <v>17035.43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3958.06</v>
      </c>
      <c r="C5" s="103">
        <v>17035.43</v>
      </c>
      <c r="D5" s="103">
        <v>17035.43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937.58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10.23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17.88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65.22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90.74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56.32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645.72</v>
      </c>
      <c r="C28" s="103">
        <v>1592.23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0.32900000000000001</v>
      </c>
      <c r="E39" s="103">
        <v>0.34599999999999997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0.32900000000000001</v>
      </c>
      <c r="E40" s="103">
        <v>0.34599999999999997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0.32900000000000001</v>
      </c>
      <c r="E41" s="103">
        <v>0.34599999999999997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0.32900000000000001</v>
      </c>
      <c r="E43" s="103">
        <v>0.34599999999999997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0.32900000000000001</v>
      </c>
      <c r="E44" s="103">
        <v>0.34599999999999997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0.32900000000000001</v>
      </c>
      <c r="E45" s="103">
        <v>0.34599999999999997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2.956</v>
      </c>
      <c r="F53" s="103">
        <v>0.48699999999999999</v>
      </c>
      <c r="G53" s="103">
        <v>0.40899999999999997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2.956</v>
      </c>
      <c r="F54" s="103">
        <v>0.48699999999999999</v>
      </c>
      <c r="G54" s="103">
        <v>0.40899999999999997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2.956</v>
      </c>
      <c r="F55" s="103">
        <v>0.48699999999999999</v>
      </c>
      <c r="G55" s="103">
        <v>0.40899999999999997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2.96</v>
      </c>
      <c r="F56" s="103">
        <v>0.48699999999999999</v>
      </c>
      <c r="G56" s="103">
        <v>0.40899999999999997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2.96</v>
      </c>
      <c r="F58" s="103">
        <v>0.48699999999999999</v>
      </c>
      <c r="G58" s="103">
        <v>0.40899999999999997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28478.240000000002</v>
      </c>
      <c r="D64" s="103">
        <v>19253.66</v>
      </c>
      <c r="E64" s="103">
        <v>9224.58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22772.01</v>
      </c>
      <c r="D65" s="103">
        <v>15395.77</v>
      </c>
      <c r="E65" s="103">
        <v>7376.23</v>
      </c>
      <c r="F65" s="103">
        <v>0.68</v>
      </c>
      <c r="G65" s="103">
        <v>2.98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73090.259999999995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72731.38</v>
      </c>
      <c r="D69" s="103">
        <v>0.78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1.1499999999999999</v>
      </c>
      <c r="F74" s="103">
        <v>1306.45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0.55000000000000004</v>
      </c>
      <c r="D75" s="103">
        <v>622</v>
      </c>
      <c r="E75" s="103">
        <v>0.92</v>
      </c>
      <c r="F75" s="103">
        <v>1044.67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24880.794900000001</v>
      </c>
      <c r="C84" s="103">
        <v>33.526499999999999</v>
      </c>
      <c r="D84" s="103">
        <v>35.743899999999996</v>
      </c>
      <c r="E84" s="103">
        <v>0</v>
      </c>
      <c r="F84" s="103">
        <v>2.9999999999999997E-4</v>
      </c>
      <c r="G84" s="103">
        <v>23452.289700000001</v>
      </c>
      <c r="H84" s="103">
        <v>9657.2031000000006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21687.415700000001</v>
      </c>
      <c r="C85" s="103">
        <v>29.5367</v>
      </c>
      <c r="D85" s="103">
        <v>32.176000000000002</v>
      </c>
      <c r="E85" s="103">
        <v>0</v>
      </c>
      <c r="F85" s="103">
        <v>2.9999999999999997E-4</v>
      </c>
      <c r="G85" s="103">
        <v>21113.719700000001</v>
      </c>
      <c r="H85" s="103">
        <v>8447.6632000000009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21600.199100000002</v>
      </c>
      <c r="C86" s="103">
        <v>30.457799999999999</v>
      </c>
      <c r="D86" s="103">
        <v>35.432699999999997</v>
      </c>
      <c r="E86" s="103">
        <v>0</v>
      </c>
      <c r="F86" s="103">
        <v>2.9999999999999997E-4</v>
      </c>
      <c r="G86" s="103">
        <v>23258.4843</v>
      </c>
      <c r="H86" s="103">
        <v>8513.0918000000001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17697.418000000001</v>
      </c>
      <c r="C87" s="103">
        <v>26.490400000000001</v>
      </c>
      <c r="D87" s="103">
        <v>34.031599999999997</v>
      </c>
      <c r="E87" s="103">
        <v>0</v>
      </c>
      <c r="F87" s="103">
        <v>2.9999999999999997E-4</v>
      </c>
      <c r="G87" s="103">
        <v>22349.110700000001</v>
      </c>
      <c r="H87" s="103">
        <v>7121.7305999999999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16139.4125</v>
      </c>
      <c r="C88" s="103">
        <v>25.427099999999999</v>
      </c>
      <c r="D88" s="103">
        <v>35.167000000000002</v>
      </c>
      <c r="E88" s="103">
        <v>0</v>
      </c>
      <c r="F88" s="103">
        <v>2.9999999999999997E-4</v>
      </c>
      <c r="G88" s="103">
        <v>23102.046200000001</v>
      </c>
      <c r="H88" s="103">
        <v>6616.0445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14834.411099999999</v>
      </c>
      <c r="C89" s="103">
        <v>24.213899999999999</v>
      </c>
      <c r="D89" s="103">
        <v>35.067599999999999</v>
      </c>
      <c r="E89" s="103">
        <v>0</v>
      </c>
      <c r="F89" s="103">
        <v>2.9999999999999997E-4</v>
      </c>
      <c r="G89" s="103">
        <v>23040.959599999998</v>
      </c>
      <c r="H89" s="103">
        <v>6161.6374999999998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15874.7688</v>
      </c>
      <c r="C90" s="103">
        <v>26.237400000000001</v>
      </c>
      <c r="D90" s="103">
        <v>38.586399999999998</v>
      </c>
      <c r="E90" s="103">
        <v>0</v>
      </c>
      <c r="F90" s="103">
        <v>2.9999999999999997E-4</v>
      </c>
      <c r="G90" s="103">
        <v>25354.506600000001</v>
      </c>
      <c r="H90" s="103">
        <v>6624.8636999999999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15656.8251</v>
      </c>
      <c r="C91" s="103">
        <v>25.6921</v>
      </c>
      <c r="D91" s="103">
        <v>37.453899999999997</v>
      </c>
      <c r="E91" s="103">
        <v>0</v>
      </c>
      <c r="F91" s="103">
        <v>2.9999999999999997E-4</v>
      </c>
      <c r="G91" s="103">
        <v>24609.553100000001</v>
      </c>
      <c r="H91" s="103">
        <v>6516.2187999999996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15218.231</v>
      </c>
      <c r="C92" s="103">
        <v>24.385400000000001</v>
      </c>
      <c r="D92" s="103">
        <v>34.493499999999997</v>
      </c>
      <c r="E92" s="103">
        <v>0</v>
      </c>
      <c r="F92" s="103">
        <v>2.9999999999999997E-4</v>
      </c>
      <c r="G92" s="103">
        <v>22661.6823</v>
      </c>
      <c r="H92" s="103">
        <v>6277.5757000000003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17213.498</v>
      </c>
      <c r="C93" s="103">
        <v>26.4741</v>
      </c>
      <c r="D93" s="103">
        <v>35.406599999999997</v>
      </c>
      <c r="E93" s="103">
        <v>0</v>
      </c>
      <c r="F93" s="103">
        <v>2.9999999999999997E-4</v>
      </c>
      <c r="G93" s="103">
        <v>23256.130300000001</v>
      </c>
      <c r="H93" s="103">
        <v>6994.6733999999997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19720.305</v>
      </c>
      <c r="C94" s="103">
        <v>28.4465</v>
      </c>
      <c r="D94" s="103">
        <v>34.431199999999997</v>
      </c>
      <c r="E94" s="103">
        <v>0</v>
      </c>
      <c r="F94" s="103">
        <v>2.9999999999999997E-4</v>
      </c>
      <c r="G94" s="103">
        <v>22605.3927</v>
      </c>
      <c r="H94" s="103">
        <v>7833.3122999999996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23974.118699999999</v>
      </c>
      <c r="C95" s="103">
        <v>32.713200000000001</v>
      </c>
      <c r="D95" s="103">
        <v>35.7712</v>
      </c>
      <c r="E95" s="103">
        <v>0</v>
      </c>
      <c r="F95" s="103">
        <v>2.9999999999999997E-4</v>
      </c>
      <c r="G95" s="103">
        <v>23473.315200000001</v>
      </c>
      <c r="H95" s="103">
        <v>9344.3240000000005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224497.39780000001</v>
      </c>
      <c r="C97" s="103">
        <v>333.60109999999997</v>
      </c>
      <c r="D97" s="103">
        <v>423.76159999999999</v>
      </c>
      <c r="E97" s="103">
        <v>0</v>
      </c>
      <c r="F97" s="103">
        <v>3.3E-3</v>
      </c>
      <c r="G97" s="103">
        <v>278277.19059999997</v>
      </c>
      <c r="H97" s="103">
        <v>90108.338600000003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14834.411099999999</v>
      </c>
      <c r="C98" s="103">
        <v>24.213899999999999</v>
      </c>
      <c r="D98" s="103">
        <v>32.176000000000002</v>
      </c>
      <c r="E98" s="103">
        <v>0</v>
      </c>
      <c r="F98" s="103">
        <v>2.9999999999999997E-4</v>
      </c>
      <c r="G98" s="103">
        <v>21113.719700000001</v>
      </c>
      <c r="H98" s="103">
        <v>6161.6374999999998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24880.794900000001</v>
      </c>
      <c r="C99" s="103">
        <v>33.526499999999999</v>
      </c>
      <c r="D99" s="103">
        <v>38.586399999999998</v>
      </c>
      <c r="E99" s="103">
        <v>0</v>
      </c>
      <c r="F99" s="103">
        <v>2.9999999999999997E-4</v>
      </c>
      <c r="G99" s="103">
        <v>25354.506600000001</v>
      </c>
      <c r="H99" s="103">
        <v>9657.2031000000006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54419300000</v>
      </c>
      <c r="C102" s="103">
        <v>28179.434000000001</v>
      </c>
      <c r="D102" s="103" t="s">
        <v>520</v>
      </c>
      <c r="E102" s="103">
        <v>3355.1480000000001</v>
      </c>
      <c r="F102" s="103">
        <v>18077</v>
      </c>
      <c r="G102" s="103">
        <v>2351.123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4396.1629999999996</v>
      </c>
      <c r="R102" s="103">
        <v>0</v>
      </c>
      <c r="S102" s="103">
        <v>0</v>
      </c>
    </row>
    <row r="103" spans="1:19">
      <c r="A103" s="103" t="s">
        <v>428</v>
      </c>
      <c r="B103" s="104">
        <v>48992800000</v>
      </c>
      <c r="C103" s="103">
        <v>28186.469000000001</v>
      </c>
      <c r="D103" s="103" t="s">
        <v>471</v>
      </c>
      <c r="E103" s="103">
        <v>3355.1480000000001</v>
      </c>
      <c r="F103" s="103">
        <v>18077</v>
      </c>
      <c r="G103" s="103">
        <v>2351.123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4403.1970000000001</v>
      </c>
      <c r="R103" s="103">
        <v>0</v>
      </c>
      <c r="S103" s="103">
        <v>0</v>
      </c>
    </row>
    <row r="104" spans="1:19">
      <c r="A104" s="103" t="s">
        <v>429</v>
      </c>
      <c r="B104" s="104">
        <v>53969600000</v>
      </c>
      <c r="C104" s="103">
        <v>28191.257000000001</v>
      </c>
      <c r="D104" s="103" t="s">
        <v>562</v>
      </c>
      <c r="E104" s="103">
        <v>3355.1480000000001</v>
      </c>
      <c r="F104" s="103">
        <v>18077</v>
      </c>
      <c r="G104" s="103">
        <v>2351.123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4407.9859999999999</v>
      </c>
      <c r="R104" s="103">
        <v>0</v>
      </c>
      <c r="S104" s="103">
        <v>0</v>
      </c>
    </row>
    <row r="105" spans="1:19">
      <c r="A105" s="103" t="s">
        <v>430</v>
      </c>
      <c r="B105" s="104">
        <v>51859400000</v>
      </c>
      <c r="C105" s="103">
        <v>28212.526999999998</v>
      </c>
      <c r="D105" s="103" t="s">
        <v>575</v>
      </c>
      <c r="E105" s="103">
        <v>3355.1480000000001</v>
      </c>
      <c r="F105" s="103">
        <v>18077</v>
      </c>
      <c r="G105" s="103">
        <v>2351.123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4429.2560000000003</v>
      </c>
      <c r="R105" s="103">
        <v>0</v>
      </c>
      <c r="S105" s="103">
        <v>0</v>
      </c>
    </row>
    <row r="106" spans="1:19">
      <c r="A106" s="103" t="s">
        <v>280</v>
      </c>
      <c r="B106" s="104">
        <v>53606600000</v>
      </c>
      <c r="C106" s="103">
        <v>29293.489000000001</v>
      </c>
      <c r="D106" s="103" t="s">
        <v>528</v>
      </c>
      <c r="E106" s="103">
        <v>3355.1480000000001</v>
      </c>
      <c r="F106" s="103">
        <v>18077</v>
      </c>
      <c r="G106" s="103">
        <v>2351.123</v>
      </c>
      <c r="H106" s="103">
        <v>0</v>
      </c>
      <c r="I106" s="103">
        <v>1004.277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4505.9399999999996</v>
      </c>
      <c r="R106" s="103">
        <v>0</v>
      </c>
      <c r="S106" s="103">
        <v>0</v>
      </c>
    </row>
    <row r="107" spans="1:19">
      <c r="A107" s="103" t="s">
        <v>431</v>
      </c>
      <c r="B107" s="104">
        <v>53464800000</v>
      </c>
      <c r="C107" s="103">
        <v>35031.195</v>
      </c>
      <c r="D107" s="103" t="s">
        <v>576</v>
      </c>
      <c r="E107" s="103">
        <v>3355.1480000000001</v>
      </c>
      <c r="F107" s="103">
        <v>18077</v>
      </c>
      <c r="G107" s="103">
        <v>2351.123</v>
      </c>
      <c r="H107" s="103">
        <v>0</v>
      </c>
      <c r="I107" s="103">
        <v>9086.7150000000001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2161.2089999999998</v>
      </c>
      <c r="R107" s="103">
        <v>0</v>
      </c>
      <c r="S107" s="103">
        <v>0</v>
      </c>
    </row>
    <row r="108" spans="1:19">
      <c r="A108" s="103" t="s">
        <v>432</v>
      </c>
      <c r="B108" s="104">
        <v>58833200000</v>
      </c>
      <c r="C108" s="103">
        <v>39967.144</v>
      </c>
      <c r="D108" s="103" t="s">
        <v>643</v>
      </c>
      <c r="E108" s="103">
        <v>3355.1480000000001</v>
      </c>
      <c r="F108" s="103">
        <v>18077</v>
      </c>
      <c r="G108" s="103">
        <v>2351.123</v>
      </c>
      <c r="H108" s="103">
        <v>0</v>
      </c>
      <c r="I108" s="103">
        <v>13991.757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2192.116</v>
      </c>
      <c r="R108" s="103">
        <v>0</v>
      </c>
      <c r="S108" s="103">
        <v>0</v>
      </c>
    </row>
    <row r="109" spans="1:19">
      <c r="A109" s="103" t="s">
        <v>433</v>
      </c>
      <c r="B109" s="104">
        <v>57104600000</v>
      </c>
      <c r="C109" s="103">
        <v>38345.125999999997</v>
      </c>
      <c r="D109" s="103" t="s">
        <v>644</v>
      </c>
      <c r="E109" s="103">
        <v>3355.1480000000001</v>
      </c>
      <c r="F109" s="103">
        <v>18077</v>
      </c>
      <c r="G109" s="103">
        <v>2351.123</v>
      </c>
      <c r="H109" s="103">
        <v>0</v>
      </c>
      <c r="I109" s="103">
        <v>12373.164000000001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2188.6909999999998</v>
      </c>
      <c r="R109" s="103">
        <v>0</v>
      </c>
      <c r="S109" s="103">
        <v>0</v>
      </c>
    </row>
    <row r="110" spans="1:19">
      <c r="A110" s="103" t="s">
        <v>434</v>
      </c>
      <c r="B110" s="104">
        <v>52584700000</v>
      </c>
      <c r="C110" s="103">
        <v>30249.296999999999</v>
      </c>
      <c r="D110" s="103" t="s">
        <v>645</v>
      </c>
      <c r="E110" s="103">
        <v>3355.1480000000001</v>
      </c>
      <c r="F110" s="103">
        <v>18077</v>
      </c>
      <c r="G110" s="103">
        <v>2351.123</v>
      </c>
      <c r="H110" s="103">
        <v>0</v>
      </c>
      <c r="I110" s="103">
        <v>4370.4629999999997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2095.5630000000001</v>
      </c>
      <c r="R110" s="103">
        <v>0</v>
      </c>
      <c r="S110" s="103">
        <v>0</v>
      </c>
    </row>
    <row r="111" spans="1:19">
      <c r="A111" s="103" t="s">
        <v>435</v>
      </c>
      <c r="B111" s="104">
        <v>53964100000</v>
      </c>
      <c r="C111" s="103">
        <v>28897.377</v>
      </c>
      <c r="D111" s="103" t="s">
        <v>529</v>
      </c>
      <c r="E111" s="103">
        <v>3355.1480000000001</v>
      </c>
      <c r="F111" s="103">
        <v>18077</v>
      </c>
      <c r="G111" s="103">
        <v>2351.123</v>
      </c>
      <c r="H111" s="103">
        <v>0</v>
      </c>
      <c r="I111" s="103">
        <v>3030.4679999999998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2083.6379999999999</v>
      </c>
      <c r="R111" s="103">
        <v>0</v>
      </c>
      <c r="S111" s="103">
        <v>0</v>
      </c>
    </row>
    <row r="112" spans="1:19">
      <c r="A112" s="103" t="s">
        <v>436</v>
      </c>
      <c r="B112" s="104">
        <v>52454100000</v>
      </c>
      <c r="C112" s="103">
        <v>28245.9</v>
      </c>
      <c r="D112" s="103" t="s">
        <v>530</v>
      </c>
      <c r="E112" s="103">
        <v>3355.1480000000001</v>
      </c>
      <c r="F112" s="103">
        <v>18077</v>
      </c>
      <c r="G112" s="103">
        <v>2351.123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4462.6289999999999</v>
      </c>
      <c r="R112" s="103">
        <v>0</v>
      </c>
      <c r="S112" s="103">
        <v>0</v>
      </c>
    </row>
    <row r="113" spans="1:19">
      <c r="A113" s="103" t="s">
        <v>437</v>
      </c>
      <c r="B113" s="104">
        <v>54468100000</v>
      </c>
      <c r="C113" s="103">
        <v>28182.332999999999</v>
      </c>
      <c r="D113" s="103" t="s">
        <v>476</v>
      </c>
      <c r="E113" s="103">
        <v>3355.1480000000001</v>
      </c>
      <c r="F113" s="103">
        <v>18077</v>
      </c>
      <c r="G113" s="103">
        <v>2351.123</v>
      </c>
      <c r="H113" s="103">
        <v>0</v>
      </c>
      <c r="I113" s="103">
        <v>0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4399.0619999999999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645721000000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48992800000</v>
      </c>
      <c r="C116" s="103">
        <v>28179.434000000001</v>
      </c>
      <c r="D116" s="103"/>
      <c r="E116" s="103">
        <v>3355.1480000000001</v>
      </c>
      <c r="F116" s="103">
        <v>18077</v>
      </c>
      <c r="G116" s="103">
        <v>2351.123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2083.6379999999999</v>
      </c>
      <c r="R116" s="103">
        <v>0</v>
      </c>
      <c r="S116" s="103">
        <v>0</v>
      </c>
    </row>
    <row r="117" spans="1:19">
      <c r="A117" s="103" t="s">
        <v>440</v>
      </c>
      <c r="B117" s="104">
        <v>58833200000</v>
      </c>
      <c r="C117" s="103">
        <v>39967.144</v>
      </c>
      <c r="D117" s="103"/>
      <c r="E117" s="103">
        <v>3355.1480000000001</v>
      </c>
      <c r="F117" s="103">
        <v>18077</v>
      </c>
      <c r="G117" s="103">
        <v>2351.123</v>
      </c>
      <c r="H117" s="103">
        <v>0</v>
      </c>
      <c r="I117" s="103">
        <v>13991.757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4505.9399999999996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9346.86</v>
      </c>
      <c r="C120" s="103">
        <v>12617.01</v>
      </c>
      <c r="D120" s="103">
        <v>0</v>
      </c>
      <c r="E120" s="103">
        <v>21963.87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40.229999999999997</v>
      </c>
      <c r="C121" s="103">
        <v>54.3</v>
      </c>
      <c r="D121" s="103">
        <v>0</v>
      </c>
      <c r="E121" s="103">
        <v>94.53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40.229999999999997</v>
      </c>
      <c r="C122" s="103">
        <v>54.3</v>
      </c>
      <c r="D122" s="103">
        <v>0</v>
      </c>
      <c r="E122" s="103">
        <v>94.53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2828.99</v>
      </c>
      <c r="C2" s="103">
        <v>12175.9</v>
      </c>
      <c r="D2" s="103">
        <v>12175.9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2828.99</v>
      </c>
      <c r="C3" s="103">
        <v>12175.9</v>
      </c>
      <c r="D3" s="103">
        <v>12175.9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4723.1099999999997</v>
      </c>
      <c r="C4" s="103">
        <v>20328.18</v>
      </c>
      <c r="D4" s="103">
        <v>20328.18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4723.1099999999997</v>
      </c>
      <c r="C5" s="103">
        <v>20328.18</v>
      </c>
      <c r="D5" s="103">
        <v>20328.18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1504.53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3.67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17.77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86.2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101.73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55.1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658.81</v>
      </c>
      <c r="C28" s="103">
        <v>2170.17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0.25600000000000001</v>
      </c>
      <c r="E39" s="103">
        <v>0.26600000000000001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0.25600000000000001</v>
      </c>
      <c r="E40" s="103">
        <v>0.26600000000000001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0.25600000000000001</v>
      </c>
      <c r="E41" s="103">
        <v>0.26600000000000001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0.25600000000000001</v>
      </c>
      <c r="E43" s="103">
        <v>0.26600000000000001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0.25600000000000001</v>
      </c>
      <c r="E44" s="103">
        <v>0.26600000000000001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0.25600000000000001</v>
      </c>
      <c r="E45" s="103">
        <v>0.26600000000000001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2.956</v>
      </c>
      <c r="F53" s="103">
        <v>0.61599999999999999</v>
      </c>
      <c r="G53" s="103">
        <v>0.54100000000000004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2.956</v>
      </c>
      <c r="F54" s="103">
        <v>0.61599999999999999</v>
      </c>
      <c r="G54" s="103">
        <v>0.54100000000000004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2.956</v>
      </c>
      <c r="F55" s="103">
        <v>0.61599999999999999</v>
      </c>
      <c r="G55" s="103">
        <v>0.54100000000000004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2.96</v>
      </c>
      <c r="F56" s="103">
        <v>0.61599999999999999</v>
      </c>
      <c r="G56" s="103">
        <v>0.54100000000000004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2.96</v>
      </c>
      <c r="F58" s="103">
        <v>0.61599999999999999</v>
      </c>
      <c r="G58" s="103">
        <v>0.54100000000000004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24743.79</v>
      </c>
      <c r="D64" s="103">
        <v>19707.939999999999</v>
      </c>
      <c r="E64" s="103">
        <v>5035.8500000000004</v>
      </c>
      <c r="F64" s="103">
        <v>0.8</v>
      </c>
      <c r="G64" s="103">
        <v>3.21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19850.490000000002</v>
      </c>
      <c r="D65" s="103">
        <v>15853.7</v>
      </c>
      <c r="E65" s="103">
        <v>3996.79</v>
      </c>
      <c r="F65" s="103">
        <v>0.8</v>
      </c>
      <c r="G65" s="103">
        <v>3.22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96817.57</v>
      </c>
      <c r="D68" s="10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117776.89</v>
      </c>
      <c r="D69" s="103">
        <v>0.78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1.49</v>
      </c>
      <c r="F74" s="103">
        <v>1692.76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0.55000000000000004</v>
      </c>
      <c r="D75" s="103">
        <v>622</v>
      </c>
      <c r="E75" s="103">
        <v>1.2</v>
      </c>
      <c r="F75" s="103">
        <v>1366.09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28739.4005</v>
      </c>
      <c r="C84" s="103">
        <v>29.9208</v>
      </c>
      <c r="D84" s="103">
        <v>80.257499999999993</v>
      </c>
      <c r="E84" s="103">
        <v>0</v>
      </c>
      <c r="F84" s="103">
        <v>2.9999999999999997E-4</v>
      </c>
      <c r="G84" s="103">
        <v>16090.0522</v>
      </c>
      <c r="H84" s="103">
        <v>10536.4578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25299.0124</v>
      </c>
      <c r="C85" s="103">
        <v>26.403600000000001</v>
      </c>
      <c r="D85" s="103">
        <v>72.003299999999996</v>
      </c>
      <c r="E85" s="103">
        <v>0</v>
      </c>
      <c r="F85" s="103">
        <v>2.9999999999999997E-4</v>
      </c>
      <c r="G85" s="103">
        <v>14435.7539</v>
      </c>
      <c r="H85" s="103">
        <v>9285.0956999999999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24061.326700000001</v>
      </c>
      <c r="C86" s="103">
        <v>25.619700000000002</v>
      </c>
      <c r="D86" s="103">
        <v>79.1036</v>
      </c>
      <c r="E86" s="103">
        <v>0</v>
      </c>
      <c r="F86" s="103">
        <v>2.9999999999999997E-4</v>
      </c>
      <c r="G86" s="103">
        <v>15863.124900000001</v>
      </c>
      <c r="H86" s="103">
        <v>8908.9845999999998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18815.038</v>
      </c>
      <c r="C87" s="103">
        <v>20.688800000000001</v>
      </c>
      <c r="D87" s="103">
        <v>75.563999999999993</v>
      </c>
      <c r="E87" s="103">
        <v>0</v>
      </c>
      <c r="F87" s="103">
        <v>2.9999999999999997E-4</v>
      </c>
      <c r="G87" s="103">
        <v>15157.609399999999</v>
      </c>
      <c r="H87" s="103">
        <v>7067.3154000000004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15070.8488</v>
      </c>
      <c r="C88" s="103">
        <v>17.3704</v>
      </c>
      <c r="D88" s="103">
        <v>77.235399999999998</v>
      </c>
      <c r="E88" s="103">
        <v>0</v>
      </c>
      <c r="F88" s="103">
        <v>2.9999999999999997E-4</v>
      </c>
      <c r="G88" s="103">
        <v>15497.172200000001</v>
      </c>
      <c r="H88" s="103">
        <v>5783.8218999999999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13829.3665</v>
      </c>
      <c r="C89" s="103">
        <v>16.195399999999999</v>
      </c>
      <c r="D89" s="103">
        <v>76.2273</v>
      </c>
      <c r="E89" s="103">
        <v>0</v>
      </c>
      <c r="F89" s="103">
        <v>2.9999999999999997E-4</v>
      </c>
      <c r="G89" s="103">
        <v>15295.9871</v>
      </c>
      <c r="H89" s="103">
        <v>5346.7555000000002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14273.202799999999</v>
      </c>
      <c r="C90" s="103">
        <v>16.7911</v>
      </c>
      <c r="D90" s="103">
        <v>80.260800000000003</v>
      </c>
      <c r="E90" s="103">
        <v>0</v>
      </c>
      <c r="F90" s="103">
        <v>2.9999999999999997E-4</v>
      </c>
      <c r="G90" s="103">
        <v>16105.6502</v>
      </c>
      <c r="H90" s="103">
        <v>5530.0264999999999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14421.6343</v>
      </c>
      <c r="C91" s="103">
        <v>16.8491</v>
      </c>
      <c r="D91" s="103">
        <v>78.656199999999998</v>
      </c>
      <c r="E91" s="103">
        <v>0</v>
      </c>
      <c r="F91" s="103">
        <v>2.9999999999999997E-4</v>
      </c>
      <c r="G91" s="103">
        <v>15783.212600000001</v>
      </c>
      <c r="H91" s="103">
        <v>5569.5928999999996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15433.180399999999</v>
      </c>
      <c r="C92" s="103">
        <v>17.620899999999999</v>
      </c>
      <c r="D92" s="103">
        <v>75.594999999999999</v>
      </c>
      <c r="E92" s="103">
        <v>0</v>
      </c>
      <c r="F92" s="103">
        <v>2.9999999999999997E-4</v>
      </c>
      <c r="G92" s="103">
        <v>15167.328799999999</v>
      </c>
      <c r="H92" s="103">
        <v>5897.1516000000001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20060.191200000001</v>
      </c>
      <c r="C93" s="103">
        <v>21.991900000000001</v>
      </c>
      <c r="D93" s="103">
        <v>79.1828</v>
      </c>
      <c r="E93" s="103">
        <v>0</v>
      </c>
      <c r="F93" s="103">
        <v>2.9999999999999997E-4</v>
      </c>
      <c r="G93" s="103">
        <v>15883.153</v>
      </c>
      <c r="H93" s="103">
        <v>7524.8554999999997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24649.712</v>
      </c>
      <c r="C94" s="103">
        <v>26.076599999999999</v>
      </c>
      <c r="D94" s="103">
        <v>77.490300000000005</v>
      </c>
      <c r="E94" s="103">
        <v>0</v>
      </c>
      <c r="F94" s="103">
        <v>2.9999999999999997E-4</v>
      </c>
      <c r="G94" s="103">
        <v>15538.482</v>
      </c>
      <c r="H94" s="103">
        <v>9100.7458000000006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27408.724399999999</v>
      </c>
      <c r="C95" s="103">
        <v>28.727799999999998</v>
      </c>
      <c r="D95" s="103">
        <v>80.567899999999995</v>
      </c>
      <c r="E95" s="103">
        <v>0</v>
      </c>
      <c r="F95" s="103">
        <v>2.9999999999999997E-4</v>
      </c>
      <c r="G95" s="103">
        <v>16153.764800000001</v>
      </c>
      <c r="H95" s="103">
        <v>10078.2209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242061.6379</v>
      </c>
      <c r="C97" s="103">
        <v>264.2561</v>
      </c>
      <c r="D97" s="103">
        <v>932.14400000000001</v>
      </c>
      <c r="E97" s="103">
        <v>0</v>
      </c>
      <c r="F97" s="103">
        <v>3.3999999999999998E-3</v>
      </c>
      <c r="G97" s="103">
        <v>186971.2911</v>
      </c>
      <c r="H97" s="103">
        <v>90629.024000000005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13829.3665</v>
      </c>
      <c r="C98" s="103">
        <v>16.195399999999999</v>
      </c>
      <c r="D98" s="103">
        <v>72.003299999999996</v>
      </c>
      <c r="E98" s="103">
        <v>0</v>
      </c>
      <c r="F98" s="103">
        <v>2.9999999999999997E-4</v>
      </c>
      <c r="G98" s="103">
        <v>14435.7539</v>
      </c>
      <c r="H98" s="103">
        <v>5346.7555000000002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28739.4005</v>
      </c>
      <c r="C99" s="103">
        <v>29.9208</v>
      </c>
      <c r="D99" s="103">
        <v>80.567899999999995</v>
      </c>
      <c r="E99" s="103">
        <v>0</v>
      </c>
      <c r="F99" s="103">
        <v>2.9999999999999997E-4</v>
      </c>
      <c r="G99" s="103">
        <v>16153.764800000001</v>
      </c>
      <c r="H99" s="103">
        <v>10536.4578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56695000000</v>
      </c>
      <c r="C102" s="103">
        <v>30000.491000000002</v>
      </c>
      <c r="D102" s="103" t="s">
        <v>531</v>
      </c>
      <c r="E102" s="103">
        <v>3355.1480000000001</v>
      </c>
      <c r="F102" s="103">
        <v>18077</v>
      </c>
      <c r="G102" s="103">
        <v>3058.848</v>
      </c>
      <c r="H102" s="103">
        <v>0</v>
      </c>
      <c r="I102" s="103">
        <v>0</v>
      </c>
      <c r="J102" s="103">
        <v>1140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4369.4949999999999</v>
      </c>
      <c r="R102" s="103">
        <v>0</v>
      </c>
      <c r="S102" s="103">
        <v>0</v>
      </c>
    </row>
    <row r="103" spans="1:19">
      <c r="A103" s="103" t="s">
        <v>428</v>
      </c>
      <c r="B103" s="104">
        <v>50865900000</v>
      </c>
      <c r="C103" s="103">
        <v>28868.982</v>
      </c>
      <c r="D103" s="103" t="s">
        <v>646</v>
      </c>
      <c r="E103" s="103">
        <v>3355.1480000000001</v>
      </c>
      <c r="F103" s="103">
        <v>18077</v>
      </c>
      <c r="G103" s="103">
        <v>3058.848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4377.9859999999999</v>
      </c>
      <c r="R103" s="103">
        <v>0</v>
      </c>
      <c r="S103" s="103">
        <v>0</v>
      </c>
    </row>
    <row r="104" spans="1:19">
      <c r="A104" s="103" t="s">
        <v>429</v>
      </c>
      <c r="B104" s="104">
        <v>55895400000</v>
      </c>
      <c r="C104" s="103">
        <v>28888.54</v>
      </c>
      <c r="D104" s="103" t="s">
        <v>532</v>
      </c>
      <c r="E104" s="103">
        <v>3355.1480000000001</v>
      </c>
      <c r="F104" s="103">
        <v>18077</v>
      </c>
      <c r="G104" s="103">
        <v>3058.848</v>
      </c>
      <c r="H104" s="103">
        <v>0</v>
      </c>
      <c r="I104" s="103">
        <v>0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4397.5439999999999</v>
      </c>
      <c r="R104" s="103">
        <v>0</v>
      </c>
      <c r="S104" s="103">
        <v>0</v>
      </c>
    </row>
    <row r="105" spans="1:19">
      <c r="A105" s="103" t="s">
        <v>430</v>
      </c>
      <c r="B105" s="104">
        <v>53409500000</v>
      </c>
      <c r="C105" s="103">
        <v>28887.337</v>
      </c>
      <c r="D105" s="103" t="s">
        <v>575</v>
      </c>
      <c r="E105" s="103">
        <v>3355.1480000000001</v>
      </c>
      <c r="F105" s="103">
        <v>18077</v>
      </c>
      <c r="G105" s="103">
        <v>3058.848</v>
      </c>
      <c r="H105" s="103">
        <v>0</v>
      </c>
      <c r="I105" s="103">
        <v>0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4396.3410000000003</v>
      </c>
      <c r="R105" s="103">
        <v>0</v>
      </c>
      <c r="S105" s="103">
        <v>0</v>
      </c>
    </row>
    <row r="106" spans="1:19">
      <c r="A106" s="103" t="s">
        <v>280</v>
      </c>
      <c r="B106" s="104">
        <v>54606000000</v>
      </c>
      <c r="C106" s="103">
        <v>29100.3</v>
      </c>
      <c r="D106" s="103" t="s">
        <v>508</v>
      </c>
      <c r="E106" s="103">
        <v>3355.1480000000001</v>
      </c>
      <c r="F106" s="103">
        <v>18077</v>
      </c>
      <c r="G106" s="103">
        <v>3058.848</v>
      </c>
      <c r="H106" s="103">
        <v>0</v>
      </c>
      <c r="I106" s="103">
        <v>133.399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4475.9049999999997</v>
      </c>
      <c r="R106" s="103">
        <v>0</v>
      </c>
      <c r="S106" s="103">
        <v>0</v>
      </c>
    </row>
    <row r="107" spans="1:19">
      <c r="A107" s="103" t="s">
        <v>431</v>
      </c>
      <c r="B107" s="104">
        <v>53897100000</v>
      </c>
      <c r="C107" s="103">
        <v>32612.13</v>
      </c>
      <c r="D107" s="103" t="s">
        <v>577</v>
      </c>
      <c r="E107" s="103">
        <v>3355.1480000000001</v>
      </c>
      <c r="F107" s="103">
        <v>18077</v>
      </c>
      <c r="G107" s="103">
        <v>3058.848</v>
      </c>
      <c r="H107" s="103">
        <v>0</v>
      </c>
      <c r="I107" s="103">
        <v>6056.7910000000002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2064.3429999999998</v>
      </c>
      <c r="R107" s="103">
        <v>0</v>
      </c>
      <c r="S107" s="103">
        <v>0</v>
      </c>
    </row>
    <row r="108" spans="1:19">
      <c r="A108" s="103" t="s">
        <v>432</v>
      </c>
      <c r="B108" s="104">
        <v>56750000000</v>
      </c>
      <c r="C108" s="103">
        <v>34052.197999999997</v>
      </c>
      <c r="D108" s="103" t="s">
        <v>647</v>
      </c>
      <c r="E108" s="103">
        <v>3355.1480000000001</v>
      </c>
      <c r="F108" s="103">
        <v>18077</v>
      </c>
      <c r="G108" s="103">
        <v>3058.848</v>
      </c>
      <c r="H108" s="103">
        <v>0</v>
      </c>
      <c r="I108" s="103">
        <v>7448.6909999999998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2112.5100000000002</v>
      </c>
      <c r="R108" s="103">
        <v>0</v>
      </c>
      <c r="S108" s="103">
        <v>0</v>
      </c>
    </row>
    <row r="109" spans="1:19">
      <c r="A109" s="103" t="s">
        <v>433</v>
      </c>
      <c r="B109" s="104">
        <v>55613900000</v>
      </c>
      <c r="C109" s="103">
        <v>31985.626</v>
      </c>
      <c r="D109" s="103" t="s">
        <v>578</v>
      </c>
      <c r="E109" s="103">
        <v>3355.1480000000001</v>
      </c>
      <c r="F109" s="103">
        <v>18077</v>
      </c>
      <c r="G109" s="103">
        <v>3058.848</v>
      </c>
      <c r="H109" s="103">
        <v>0</v>
      </c>
      <c r="I109" s="103">
        <v>5423.3519999999999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2071.277</v>
      </c>
      <c r="R109" s="103">
        <v>0</v>
      </c>
      <c r="S109" s="103">
        <v>0</v>
      </c>
    </row>
    <row r="110" spans="1:19">
      <c r="A110" s="103" t="s">
        <v>434</v>
      </c>
      <c r="B110" s="104">
        <v>53443700000</v>
      </c>
      <c r="C110" s="103">
        <v>28925.387999999999</v>
      </c>
      <c r="D110" s="103" t="s">
        <v>518</v>
      </c>
      <c r="E110" s="103">
        <v>3355.1480000000001</v>
      </c>
      <c r="F110" s="103">
        <v>18077</v>
      </c>
      <c r="G110" s="103">
        <v>3058.848</v>
      </c>
      <c r="H110" s="103">
        <v>0</v>
      </c>
      <c r="I110" s="103">
        <v>0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4434.3919999999998</v>
      </c>
      <c r="R110" s="103">
        <v>0</v>
      </c>
      <c r="S110" s="103">
        <v>0</v>
      </c>
    </row>
    <row r="111" spans="1:19">
      <c r="A111" s="103" t="s">
        <v>435</v>
      </c>
      <c r="B111" s="104">
        <v>55966000000</v>
      </c>
      <c r="C111" s="103">
        <v>28903.857</v>
      </c>
      <c r="D111" s="103" t="s">
        <v>484</v>
      </c>
      <c r="E111" s="103">
        <v>3355.1480000000001</v>
      </c>
      <c r="F111" s="103">
        <v>18077</v>
      </c>
      <c r="G111" s="103">
        <v>3058.848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4412.8609999999999</v>
      </c>
      <c r="R111" s="103">
        <v>0</v>
      </c>
      <c r="S111" s="103">
        <v>0</v>
      </c>
    </row>
    <row r="112" spans="1:19">
      <c r="A112" s="103" t="s">
        <v>436</v>
      </c>
      <c r="B112" s="104">
        <v>54751500000</v>
      </c>
      <c r="C112" s="103">
        <v>28882.399000000001</v>
      </c>
      <c r="D112" s="103" t="s">
        <v>479</v>
      </c>
      <c r="E112" s="103">
        <v>3355.1480000000001</v>
      </c>
      <c r="F112" s="103">
        <v>18077</v>
      </c>
      <c r="G112" s="103">
        <v>3058.848</v>
      </c>
      <c r="H112" s="103">
        <v>0</v>
      </c>
      <c r="I112" s="103">
        <v>0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4391.4030000000002</v>
      </c>
      <c r="R112" s="103">
        <v>0</v>
      </c>
      <c r="S112" s="103">
        <v>0</v>
      </c>
    </row>
    <row r="113" spans="1:19">
      <c r="A113" s="103" t="s">
        <v>437</v>
      </c>
      <c r="B113" s="104">
        <v>56919500000</v>
      </c>
      <c r="C113" s="103">
        <v>30018.618999999999</v>
      </c>
      <c r="D113" s="103" t="s">
        <v>489</v>
      </c>
      <c r="E113" s="103">
        <v>3355.1480000000001</v>
      </c>
      <c r="F113" s="103">
        <v>18077</v>
      </c>
      <c r="G113" s="103">
        <v>3058.848</v>
      </c>
      <c r="H113" s="103">
        <v>0</v>
      </c>
      <c r="I113" s="103">
        <v>0</v>
      </c>
      <c r="J113" s="103">
        <v>1140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4387.6220000000003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658814000000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50865900000</v>
      </c>
      <c r="C116" s="103">
        <v>28868.982</v>
      </c>
      <c r="D116" s="103"/>
      <c r="E116" s="103">
        <v>3355.1480000000001</v>
      </c>
      <c r="F116" s="103">
        <v>18077</v>
      </c>
      <c r="G116" s="103">
        <v>3058.848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2064.3429999999998</v>
      </c>
      <c r="R116" s="103">
        <v>0</v>
      </c>
      <c r="S116" s="103">
        <v>0</v>
      </c>
    </row>
    <row r="117" spans="1:19">
      <c r="A117" s="103" t="s">
        <v>440</v>
      </c>
      <c r="B117" s="104">
        <v>56919500000</v>
      </c>
      <c r="C117" s="103">
        <v>34052.197999999997</v>
      </c>
      <c r="D117" s="103"/>
      <c r="E117" s="103">
        <v>3355.1480000000001</v>
      </c>
      <c r="F117" s="103">
        <v>18077</v>
      </c>
      <c r="G117" s="103">
        <v>3058.848</v>
      </c>
      <c r="H117" s="103">
        <v>0</v>
      </c>
      <c r="I117" s="103">
        <v>7448.6909999999998</v>
      </c>
      <c r="J117" s="103">
        <v>1140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4475.9049999999997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16236.56</v>
      </c>
      <c r="C120" s="103">
        <v>9027.5300000000007</v>
      </c>
      <c r="D120" s="103">
        <v>0</v>
      </c>
      <c r="E120" s="103">
        <v>25264.09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69.88</v>
      </c>
      <c r="C121" s="103">
        <v>38.85</v>
      </c>
      <c r="D121" s="103">
        <v>0</v>
      </c>
      <c r="E121" s="103">
        <v>108.74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69.88</v>
      </c>
      <c r="C122" s="103">
        <v>38.85</v>
      </c>
      <c r="D122" s="103">
        <v>0</v>
      </c>
      <c r="E122" s="103">
        <v>108.74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5" sqref="M5"/>
    </sheetView>
  </sheetViews>
  <sheetFormatPr defaultRowHeight="12.75"/>
  <cols>
    <col min="1" max="1" width="30.1640625" style="1" customWidth="1"/>
    <col min="2" max="2" width="14.1640625" style="1" bestFit="1" customWidth="1"/>
    <col min="3" max="3" width="11.1640625" style="1" bestFit="1" customWidth="1"/>
    <col min="4" max="4" width="6.5" style="1" bestFit="1" customWidth="1"/>
    <col min="5" max="6" width="9.33203125" style="1"/>
    <col min="7" max="7" width="12.5" style="1" bestFit="1" customWidth="1"/>
    <col min="8" max="8" width="9.83203125" style="1" bestFit="1" customWidth="1"/>
    <col min="9" max="9" width="9.5" style="1" bestFit="1" customWidth="1"/>
    <col min="10" max="10" width="8.6640625" style="1" bestFit="1" customWidth="1"/>
    <col min="11" max="11" width="8.1640625" style="1" bestFit="1" customWidth="1"/>
    <col min="12" max="13" width="10.6640625" style="1" bestFit="1" customWidth="1"/>
    <col min="14" max="14" width="6.5" style="1" bestFit="1" customWidth="1"/>
    <col min="15" max="15" width="13.6640625" style="1" bestFit="1" customWidth="1"/>
    <col min="16" max="16" width="12.6640625" style="1" bestFit="1" customWidth="1"/>
    <col min="17" max="17" width="12.6640625" style="1" customWidth="1"/>
    <col min="18" max="18" width="9.5" style="1" bestFit="1" customWidth="1"/>
    <col min="19" max="19" width="12" style="1" bestFit="1" customWidth="1"/>
    <col min="20" max="16384" width="9.33203125" style="1"/>
  </cols>
  <sheetData>
    <row r="1" spans="1:19" ht="20.25">
      <c r="A1" s="3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ht="52.5">
      <c r="A2" s="14" t="s">
        <v>5</v>
      </c>
      <c r="B2" s="15" t="s">
        <v>3</v>
      </c>
      <c r="C2" s="15" t="s">
        <v>94</v>
      </c>
      <c r="D2" s="16" t="s">
        <v>247</v>
      </c>
      <c r="E2" s="16" t="s">
        <v>248</v>
      </c>
      <c r="F2" s="15" t="s">
        <v>230</v>
      </c>
      <c r="G2" s="15" t="s">
        <v>249</v>
      </c>
      <c r="H2" s="15" t="s">
        <v>250</v>
      </c>
      <c r="I2" s="17" t="s">
        <v>251</v>
      </c>
      <c r="J2" s="17" t="s">
        <v>7</v>
      </c>
      <c r="K2" s="17" t="s">
        <v>252</v>
      </c>
      <c r="L2" s="17" t="s">
        <v>253</v>
      </c>
      <c r="M2" s="17" t="s">
        <v>254</v>
      </c>
      <c r="N2" s="60" t="s">
        <v>229</v>
      </c>
      <c r="O2" s="17" t="s">
        <v>228</v>
      </c>
      <c r="P2" s="17" t="s">
        <v>255</v>
      </c>
      <c r="Q2" s="17" t="s">
        <v>227</v>
      </c>
      <c r="R2" s="17" t="s">
        <v>226</v>
      </c>
      <c r="S2" s="17" t="s">
        <v>56</v>
      </c>
    </row>
    <row r="3" spans="1:19">
      <c r="A3" s="2" t="s">
        <v>2</v>
      </c>
      <c r="B3" s="6" t="s">
        <v>4</v>
      </c>
      <c r="C3" s="2">
        <v>1</v>
      </c>
      <c r="D3" s="106">
        <v>116.12891238305819</v>
      </c>
      <c r="E3" s="59">
        <v>354.18708429103259</v>
      </c>
      <c r="F3" s="4">
        <v>3.0499474852801964</v>
      </c>
      <c r="G3" s="3">
        <v>92.940086344168932</v>
      </c>
      <c r="H3" s="3">
        <v>26.0200241733944</v>
      </c>
      <c r="I3" s="4">
        <v>1.3935469485966983</v>
      </c>
      <c r="J3" s="4">
        <v>83.333333333333329</v>
      </c>
      <c r="K3" s="4">
        <v>15.458644741615421</v>
      </c>
      <c r="L3" s="4">
        <v>129.16679999999999</v>
      </c>
      <c r="M3" s="4"/>
      <c r="N3" s="5"/>
      <c r="O3" s="4">
        <v>10</v>
      </c>
      <c r="P3" s="4"/>
      <c r="Q3" s="4">
        <v>833.33333333333337</v>
      </c>
      <c r="R3" s="4"/>
      <c r="S3" s="4">
        <v>2.4091459093007086</v>
      </c>
    </row>
    <row r="4" spans="1:19">
      <c r="A4" s="2" t="s">
        <v>8</v>
      </c>
      <c r="B4" s="2" t="s">
        <v>4</v>
      </c>
      <c r="C4" s="2">
        <v>1</v>
      </c>
      <c r="D4" s="106">
        <v>116.12891238305819</v>
      </c>
      <c r="E4" s="59">
        <v>354.18708429103259</v>
      </c>
      <c r="F4" s="4">
        <v>3.0499474852801964</v>
      </c>
      <c r="G4" s="3">
        <v>92.940086344168932</v>
      </c>
      <c r="H4" s="3">
        <v>0</v>
      </c>
      <c r="I4" s="4">
        <v>18.580625981289309</v>
      </c>
      <c r="J4" s="4">
        <v>6.25</v>
      </c>
      <c r="K4" s="4">
        <v>16.647771260201221</v>
      </c>
      <c r="L4" s="4">
        <v>301.38919999999996</v>
      </c>
      <c r="M4" s="4">
        <v>1292.1383824299999</v>
      </c>
      <c r="N4" s="5">
        <v>151.416</v>
      </c>
      <c r="O4" s="4">
        <v>8</v>
      </c>
      <c r="P4" s="4"/>
      <c r="Q4" s="4">
        <v>50</v>
      </c>
      <c r="R4" s="4">
        <v>1557.4250999999999</v>
      </c>
      <c r="S4" s="4">
        <v>2.4091459093007086</v>
      </c>
    </row>
    <row r="5" spans="1:19">
      <c r="A5" s="2" t="s">
        <v>157</v>
      </c>
      <c r="B5" s="2" t="s">
        <v>66</v>
      </c>
      <c r="C5" s="2">
        <v>1</v>
      </c>
      <c r="D5" s="107">
        <v>232.25782476611639</v>
      </c>
      <c r="E5" s="3">
        <v>262.32724247458634</v>
      </c>
      <c r="F5" s="4">
        <v>1.12946568210888</v>
      </c>
      <c r="G5" s="3">
        <v>0</v>
      </c>
      <c r="H5" s="3">
        <v>0</v>
      </c>
      <c r="I5" s="4"/>
      <c r="J5" s="4"/>
      <c r="K5" s="4"/>
      <c r="L5" s="4"/>
      <c r="M5" s="4"/>
      <c r="N5" s="5"/>
      <c r="O5" s="4"/>
      <c r="P5" s="4"/>
      <c r="Q5" s="4"/>
      <c r="R5" s="4"/>
      <c r="S5" s="4">
        <v>1</v>
      </c>
    </row>
    <row r="6" spans="1:19">
      <c r="A6" s="32" t="s">
        <v>172</v>
      </c>
      <c r="B6" s="33"/>
      <c r="C6" s="33"/>
      <c r="D6" s="33">
        <f>SUMIF($B3:$B5,"yes",D3:D5)</f>
        <v>232.25782476611639</v>
      </c>
      <c r="E6" s="33">
        <f>SUMIF($B3:$B5,"yes",E3:E5)</f>
        <v>708.37416858206518</v>
      </c>
      <c r="F6" s="33"/>
      <c r="G6" s="33">
        <f>SUMIF($B3:$B5,"yes",G3:G5)</f>
        <v>185.88017268833786</v>
      </c>
      <c r="H6" s="33">
        <f>SUMIF($B3:$B5,"yes",H3:H5)</f>
        <v>26.0200241733944</v>
      </c>
      <c r="I6" s="33"/>
      <c r="J6" s="33">
        <f>SUMIF($B3:$B5,"yes",J3:J5)</f>
        <v>89.583333333333329</v>
      </c>
    </row>
    <row r="8" spans="1:19">
      <c r="A8" s="32" t="s">
        <v>163</v>
      </c>
      <c r="D8" s="57"/>
      <c r="G8" s="57"/>
      <c r="I8" s="1">
        <v>1</v>
      </c>
      <c r="K8" s="1">
        <v>2</v>
      </c>
      <c r="L8" s="1" t="s">
        <v>279</v>
      </c>
      <c r="M8" s="1" t="s">
        <v>279</v>
      </c>
      <c r="N8" s="1" t="s">
        <v>279</v>
      </c>
      <c r="O8" s="1">
        <v>3</v>
      </c>
      <c r="P8" s="1">
        <v>3</v>
      </c>
      <c r="Q8" s="1">
        <v>3</v>
      </c>
      <c r="R8" s="1">
        <v>4</v>
      </c>
      <c r="S8" s="1">
        <v>4</v>
      </c>
    </row>
    <row r="10" spans="1:19">
      <c r="A10" s="32" t="s">
        <v>168</v>
      </c>
    </row>
    <row r="11" spans="1:19">
      <c r="A11" s="13" t="s">
        <v>173</v>
      </c>
    </row>
    <row r="12" spans="1:19">
      <c r="A12" s="13" t="s">
        <v>651</v>
      </c>
    </row>
    <row r="13" spans="1:19">
      <c r="A13" s="13" t="s">
        <v>203</v>
      </c>
    </row>
    <row r="14" spans="1:19">
      <c r="A14" s="13" t="s">
        <v>204</v>
      </c>
    </row>
    <row r="15" spans="1:19">
      <c r="A15" s="13" t="s">
        <v>278</v>
      </c>
    </row>
    <row r="16" spans="1:19">
      <c r="A16" s="13"/>
    </row>
    <row r="17" spans="1:1">
      <c r="A17" s="13"/>
    </row>
    <row r="18" spans="1:1">
      <c r="A18" s="13"/>
    </row>
    <row r="19" spans="1:1">
      <c r="A19" s="13"/>
    </row>
    <row r="20" spans="1:1">
      <c r="A20" s="13"/>
    </row>
    <row r="21" spans="1:1">
      <c r="A21" s="13"/>
    </row>
    <row r="22" spans="1:1">
      <c r="A22" s="13"/>
    </row>
    <row r="23" spans="1:1">
      <c r="A23" s="13"/>
    </row>
    <row r="24" spans="1:1">
      <c r="A24" s="13"/>
    </row>
    <row r="25" spans="1:1">
      <c r="A25" s="13"/>
    </row>
    <row r="26" spans="1:1">
      <c r="A26" s="13"/>
    </row>
    <row r="27" spans="1:1">
      <c r="A27" s="13"/>
    </row>
    <row r="28" spans="1:1">
      <c r="A28" s="13"/>
    </row>
    <row r="29" spans="1:1">
      <c r="A29" s="13"/>
    </row>
    <row r="30" spans="1:1">
      <c r="A30" s="13"/>
    </row>
    <row r="31" spans="1:1">
      <c r="A31" s="13"/>
    </row>
    <row r="32" spans="1:1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D235" sqref="D235"/>
    </sheetView>
  </sheetViews>
  <sheetFormatPr defaultRowHeight="10.5"/>
  <sheetData>
    <row r="2" spans="1:16" ht="15.75">
      <c r="A2" s="109" t="s">
        <v>318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28"/>
      <c r="N2" s="28"/>
      <c r="O2" s="28"/>
      <c r="P2" s="28"/>
    </row>
  </sheetData>
  <mergeCells count="1">
    <mergeCell ref="A2:L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6"/>
  <sheetViews>
    <sheetView workbookViewId="0">
      <pane ySplit="1" topLeftCell="A38" activePane="bottomLeft" state="frozen"/>
      <selection pane="bottomLeft" activeCell="D12" sqref="D12"/>
    </sheetView>
  </sheetViews>
  <sheetFormatPr defaultColWidth="10.6640625" defaultRowHeight="11.25"/>
  <cols>
    <col min="1" max="1" width="30.6640625" style="27" customWidth="1"/>
    <col min="2" max="2" width="13.5" style="27" customWidth="1"/>
    <col min="3" max="3" width="14.33203125" style="27" customWidth="1"/>
    <col min="4" max="4" width="20.83203125" style="27" customWidth="1"/>
    <col min="5" max="28" width="5" style="27" customWidth="1"/>
    <col min="29" max="16384" width="10.6640625" style="27"/>
  </cols>
  <sheetData>
    <row r="1" spans="1:31" s="34" customFormat="1" ht="25.5">
      <c r="A1" s="34" t="s">
        <v>74</v>
      </c>
      <c r="B1" s="34" t="s">
        <v>119</v>
      </c>
      <c r="C1" s="34" t="s">
        <v>120</v>
      </c>
      <c r="D1" s="34" t="s">
        <v>121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169</v>
      </c>
      <c r="AD1" s="35" t="s">
        <v>170</v>
      </c>
      <c r="AE1" s="35" t="s">
        <v>171</v>
      </c>
    </row>
    <row r="2" spans="1:31" s="93" customFormat="1" ht="10.5">
      <c r="A2" s="93" t="s">
        <v>95</v>
      </c>
      <c r="B2" s="93" t="s">
        <v>122</v>
      </c>
      <c r="C2" s="93" t="s">
        <v>123</v>
      </c>
      <c r="D2" s="93" t="s">
        <v>142</v>
      </c>
      <c r="E2" s="93">
        <v>1</v>
      </c>
      <c r="F2" s="93">
        <v>1</v>
      </c>
      <c r="G2" s="93">
        <v>1</v>
      </c>
      <c r="H2" s="93">
        <v>1</v>
      </c>
      <c r="I2" s="93">
        <v>1</v>
      </c>
      <c r="J2" s="93">
        <v>1</v>
      </c>
      <c r="K2" s="93">
        <v>1</v>
      </c>
      <c r="L2" s="93">
        <v>1</v>
      </c>
      <c r="M2" s="93">
        <v>1</v>
      </c>
      <c r="N2" s="93">
        <v>1</v>
      </c>
      <c r="O2" s="93">
        <v>1</v>
      </c>
      <c r="P2" s="93">
        <v>1</v>
      </c>
      <c r="Q2" s="93">
        <v>1</v>
      </c>
      <c r="R2" s="93">
        <v>1</v>
      </c>
      <c r="S2" s="93">
        <v>1</v>
      </c>
      <c r="T2" s="93">
        <v>1</v>
      </c>
      <c r="U2" s="93">
        <v>1</v>
      </c>
      <c r="V2" s="93">
        <v>1</v>
      </c>
      <c r="W2" s="93">
        <v>1</v>
      </c>
      <c r="X2" s="93">
        <v>1</v>
      </c>
      <c r="Y2" s="93">
        <v>1</v>
      </c>
      <c r="Z2" s="93">
        <v>1</v>
      </c>
      <c r="AA2" s="93">
        <v>1</v>
      </c>
      <c r="AB2" s="93">
        <v>1</v>
      </c>
      <c r="AC2" s="93">
        <v>24</v>
      </c>
      <c r="AD2" s="93">
        <v>35.4</v>
      </c>
      <c r="AE2" s="93">
        <v>1845.86</v>
      </c>
    </row>
    <row r="3" spans="1:31" s="93" customFormat="1" ht="10.5">
      <c r="D3" s="93" t="s">
        <v>143</v>
      </c>
      <c r="E3" s="93">
        <v>0</v>
      </c>
      <c r="F3" s="93">
        <v>0</v>
      </c>
      <c r="G3" s="93">
        <v>0</v>
      </c>
      <c r="H3" s="93">
        <v>0</v>
      </c>
      <c r="I3" s="93">
        <v>0</v>
      </c>
      <c r="J3" s="93">
        <v>0</v>
      </c>
      <c r="K3" s="93">
        <v>0</v>
      </c>
      <c r="L3" s="93">
        <v>0</v>
      </c>
      <c r="M3" s="93">
        <v>0</v>
      </c>
      <c r="N3" s="93">
        <v>0</v>
      </c>
      <c r="O3" s="93">
        <v>0</v>
      </c>
      <c r="P3" s="93">
        <v>0</v>
      </c>
      <c r="Q3" s="93">
        <v>0</v>
      </c>
      <c r="R3" s="93">
        <v>0</v>
      </c>
      <c r="S3" s="93">
        <v>0</v>
      </c>
      <c r="T3" s="93">
        <v>0</v>
      </c>
      <c r="U3" s="93">
        <v>0</v>
      </c>
      <c r="V3" s="93">
        <v>0</v>
      </c>
      <c r="W3" s="93">
        <v>0</v>
      </c>
      <c r="X3" s="93">
        <v>0</v>
      </c>
      <c r="Y3" s="93">
        <v>0</v>
      </c>
      <c r="Z3" s="93">
        <v>0</v>
      </c>
      <c r="AA3" s="93">
        <v>0</v>
      </c>
      <c r="AB3" s="93">
        <v>0</v>
      </c>
      <c r="AC3" s="93">
        <v>0</v>
      </c>
    </row>
    <row r="4" spans="1:31" s="93" customFormat="1" ht="10.5">
      <c r="D4" s="93" t="s">
        <v>314</v>
      </c>
      <c r="E4" s="93">
        <v>0.45</v>
      </c>
      <c r="F4" s="93">
        <v>0.15</v>
      </c>
      <c r="G4" s="93">
        <v>0.15</v>
      </c>
      <c r="H4" s="93">
        <v>0.15</v>
      </c>
      <c r="I4" s="93">
        <v>0.15</v>
      </c>
      <c r="J4" s="93">
        <v>0.45</v>
      </c>
      <c r="K4" s="93">
        <v>0.9</v>
      </c>
      <c r="L4" s="93">
        <v>0.9</v>
      </c>
      <c r="M4" s="93">
        <v>0.9</v>
      </c>
      <c r="N4" s="93">
        <v>0.9</v>
      </c>
      <c r="O4" s="93">
        <v>0.9</v>
      </c>
      <c r="P4" s="93">
        <v>0.9</v>
      </c>
      <c r="Q4" s="93">
        <v>0.9</v>
      </c>
      <c r="R4" s="93">
        <v>0.9</v>
      </c>
      <c r="S4" s="93">
        <v>0.9</v>
      </c>
      <c r="T4" s="93">
        <v>0.9</v>
      </c>
      <c r="U4" s="93">
        <v>0.9</v>
      </c>
      <c r="V4" s="93">
        <v>0.9</v>
      </c>
      <c r="W4" s="93">
        <v>0.9</v>
      </c>
      <c r="X4" s="93">
        <v>0.9</v>
      </c>
      <c r="Y4" s="93">
        <v>0.9</v>
      </c>
      <c r="Z4" s="93">
        <v>0.9</v>
      </c>
      <c r="AA4" s="93">
        <v>0.9</v>
      </c>
      <c r="AB4" s="93">
        <v>0.9</v>
      </c>
      <c r="AC4" s="93">
        <v>17.7</v>
      </c>
    </row>
    <row r="5" spans="1:31" s="93" customFormat="1" ht="10.5">
      <c r="A5" s="93" t="s">
        <v>97</v>
      </c>
      <c r="B5" s="93" t="s">
        <v>122</v>
      </c>
      <c r="C5" s="93" t="s">
        <v>123</v>
      </c>
      <c r="D5" s="93" t="s">
        <v>257</v>
      </c>
      <c r="E5" s="93">
        <v>0.1</v>
      </c>
      <c r="F5" s="93">
        <v>0.1</v>
      </c>
      <c r="G5" s="93">
        <v>0.1</v>
      </c>
      <c r="H5" s="93">
        <v>0.1</v>
      </c>
      <c r="I5" s="93">
        <v>0.1</v>
      </c>
      <c r="J5" s="93">
        <v>0.1</v>
      </c>
      <c r="K5" s="93">
        <v>0.35</v>
      </c>
      <c r="L5" s="93">
        <v>0.35</v>
      </c>
      <c r="M5" s="93">
        <v>0.25</v>
      </c>
      <c r="N5" s="93">
        <v>0.25</v>
      </c>
      <c r="O5" s="93">
        <v>0.35</v>
      </c>
      <c r="P5" s="93">
        <v>0.35</v>
      </c>
      <c r="Q5" s="93">
        <v>0.35</v>
      </c>
      <c r="R5" s="93">
        <v>0.35</v>
      </c>
      <c r="S5" s="93">
        <v>0.25</v>
      </c>
      <c r="T5" s="93">
        <v>0.25</v>
      </c>
      <c r="U5" s="93">
        <v>0.25</v>
      </c>
      <c r="V5" s="93">
        <v>0.35</v>
      </c>
      <c r="W5" s="93">
        <v>0.35</v>
      </c>
      <c r="X5" s="93">
        <v>0.35</v>
      </c>
      <c r="Y5" s="93">
        <v>0.25</v>
      </c>
      <c r="Z5" s="93">
        <v>0.25</v>
      </c>
      <c r="AA5" s="93">
        <v>0.25</v>
      </c>
      <c r="AB5" s="93">
        <v>0.25</v>
      </c>
      <c r="AC5" s="93">
        <v>6</v>
      </c>
      <c r="AD5" s="93">
        <v>24</v>
      </c>
      <c r="AE5" s="93">
        <v>1251.43</v>
      </c>
    </row>
    <row r="6" spans="1:31" s="93" customFormat="1" ht="10.5">
      <c r="D6" s="93" t="s">
        <v>155</v>
      </c>
      <c r="E6" s="93">
        <v>0.1</v>
      </c>
      <c r="F6" s="93">
        <v>0.1</v>
      </c>
      <c r="G6" s="93">
        <v>0.1</v>
      </c>
      <c r="H6" s="93">
        <v>0.1</v>
      </c>
      <c r="I6" s="93">
        <v>0.1</v>
      </c>
      <c r="J6" s="93">
        <v>0.1</v>
      </c>
      <c r="K6" s="93">
        <v>0.35</v>
      </c>
      <c r="L6" s="93">
        <v>0.35</v>
      </c>
      <c r="M6" s="93">
        <v>0.25</v>
      </c>
      <c r="N6" s="93">
        <v>0.25</v>
      </c>
      <c r="O6" s="93">
        <v>0.35</v>
      </c>
      <c r="P6" s="93">
        <v>0.35</v>
      </c>
      <c r="Q6" s="93">
        <v>0.35</v>
      </c>
      <c r="R6" s="93">
        <v>0.35</v>
      </c>
      <c r="S6" s="93">
        <v>0.25</v>
      </c>
      <c r="T6" s="93">
        <v>0.25</v>
      </c>
      <c r="U6" s="93">
        <v>0.25</v>
      </c>
      <c r="V6" s="93">
        <v>0.35</v>
      </c>
      <c r="W6" s="93">
        <v>0.35</v>
      </c>
      <c r="X6" s="93">
        <v>0.35</v>
      </c>
      <c r="Y6" s="93">
        <v>0.25</v>
      </c>
      <c r="Z6" s="93">
        <v>0.25</v>
      </c>
      <c r="AA6" s="93">
        <v>0.25</v>
      </c>
      <c r="AB6" s="93">
        <v>0.25</v>
      </c>
      <c r="AC6" s="93">
        <v>6</v>
      </c>
    </row>
    <row r="7" spans="1:31" s="93" customFormat="1" ht="10.5">
      <c r="D7" s="93" t="s">
        <v>142</v>
      </c>
      <c r="E7" s="93">
        <v>0.35</v>
      </c>
      <c r="F7" s="93">
        <v>0.35</v>
      </c>
      <c r="G7" s="93">
        <v>0.35</v>
      </c>
      <c r="H7" s="93">
        <v>0.35</v>
      </c>
      <c r="I7" s="93">
        <v>0.35</v>
      </c>
      <c r="J7" s="93">
        <v>0.35</v>
      </c>
      <c r="K7" s="93">
        <v>0.35</v>
      </c>
      <c r="L7" s="93">
        <v>0.35</v>
      </c>
      <c r="M7" s="93">
        <v>0.35</v>
      </c>
      <c r="N7" s="93">
        <v>0.35</v>
      </c>
      <c r="O7" s="93">
        <v>0.35</v>
      </c>
      <c r="P7" s="93">
        <v>0.35</v>
      </c>
      <c r="Q7" s="93">
        <v>0.35</v>
      </c>
      <c r="R7" s="93">
        <v>0.35</v>
      </c>
      <c r="S7" s="93">
        <v>0.35</v>
      </c>
      <c r="T7" s="93">
        <v>0.35</v>
      </c>
      <c r="U7" s="93">
        <v>0.35</v>
      </c>
      <c r="V7" s="93">
        <v>0.35</v>
      </c>
      <c r="W7" s="93">
        <v>0.35</v>
      </c>
      <c r="X7" s="93">
        <v>0.35</v>
      </c>
      <c r="Y7" s="93">
        <v>0.35</v>
      </c>
      <c r="Z7" s="93">
        <v>0.35</v>
      </c>
      <c r="AA7" s="93">
        <v>0.35</v>
      </c>
      <c r="AB7" s="93">
        <v>0.35</v>
      </c>
      <c r="AC7" s="93">
        <v>8.4</v>
      </c>
    </row>
    <row r="8" spans="1:31" s="93" customFormat="1" ht="10.5">
      <c r="D8" s="93" t="s">
        <v>143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</row>
    <row r="9" spans="1:31" s="93" customFormat="1" ht="10.5">
      <c r="D9" s="93" t="s">
        <v>149</v>
      </c>
      <c r="E9" s="93">
        <v>0.1</v>
      </c>
      <c r="F9" s="93">
        <v>0.1</v>
      </c>
      <c r="G9" s="93">
        <v>0.1</v>
      </c>
      <c r="H9" s="93">
        <v>0.1</v>
      </c>
      <c r="I9" s="93">
        <v>0.1</v>
      </c>
      <c r="J9" s="93">
        <v>0.1</v>
      </c>
      <c r="K9" s="93">
        <v>0.35</v>
      </c>
      <c r="L9" s="93">
        <v>0.35</v>
      </c>
      <c r="M9" s="93">
        <v>0.25</v>
      </c>
      <c r="N9" s="93">
        <v>0.25</v>
      </c>
      <c r="O9" s="93">
        <v>0.35</v>
      </c>
      <c r="P9" s="93">
        <v>0.35</v>
      </c>
      <c r="Q9" s="93">
        <v>0.35</v>
      </c>
      <c r="R9" s="93">
        <v>0.35</v>
      </c>
      <c r="S9" s="93">
        <v>0.25</v>
      </c>
      <c r="T9" s="93">
        <v>0.25</v>
      </c>
      <c r="U9" s="93">
        <v>0.25</v>
      </c>
      <c r="V9" s="93">
        <v>0.35</v>
      </c>
      <c r="W9" s="93">
        <v>0.35</v>
      </c>
      <c r="X9" s="93">
        <v>0.35</v>
      </c>
      <c r="Y9" s="93">
        <v>0.25</v>
      </c>
      <c r="Z9" s="93">
        <v>0.25</v>
      </c>
      <c r="AA9" s="93">
        <v>0.25</v>
      </c>
      <c r="AB9" s="93">
        <v>0.25</v>
      </c>
      <c r="AC9" s="93">
        <v>6</v>
      </c>
    </row>
    <row r="10" spans="1:31" s="93" customFormat="1" ht="10.5">
      <c r="A10" s="93" t="s">
        <v>315</v>
      </c>
      <c r="B10" s="93" t="s">
        <v>122</v>
      </c>
      <c r="C10" s="93" t="s">
        <v>123</v>
      </c>
      <c r="D10" s="93" t="s">
        <v>142</v>
      </c>
      <c r="E10" s="93">
        <v>0.25</v>
      </c>
      <c r="F10" s="93">
        <v>0.25</v>
      </c>
      <c r="G10" s="93">
        <v>0.25</v>
      </c>
      <c r="H10" s="93">
        <v>0.25</v>
      </c>
      <c r="I10" s="93">
        <v>0.25</v>
      </c>
      <c r="J10" s="93">
        <v>0.25</v>
      </c>
      <c r="K10" s="93">
        <v>0.25</v>
      </c>
      <c r="L10" s="93">
        <v>0.25</v>
      </c>
      <c r="M10" s="93">
        <v>0.25</v>
      </c>
      <c r="N10" s="93">
        <v>0.25</v>
      </c>
      <c r="O10" s="93">
        <v>0.25</v>
      </c>
      <c r="P10" s="93">
        <v>0.25</v>
      </c>
      <c r="Q10" s="93">
        <v>0.25</v>
      </c>
      <c r="R10" s="93">
        <v>0.25</v>
      </c>
      <c r="S10" s="93">
        <v>0.25</v>
      </c>
      <c r="T10" s="93">
        <v>0.25</v>
      </c>
      <c r="U10" s="93">
        <v>0.25</v>
      </c>
      <c r="V10" s="93">
        <v>0.25</v>
      </c>
      <c r="W10" s="93">
        <v>0.25</v>
      </c>
      <c r="X10" s="93">
        <v>0.25</v>
      </c>
      <c r="Y10" s="93">
        <v>0.25</v>
      </c>
      <c r="Z10" s="93">
        <v>0.25</v>
      </c>
      <c r="AA10" s="93">
        <v>0.25</v>
      </c>
      <c r="AB10" s="93">
        <v>0.25</v>
      </c>
      <c r="AC10" s="93">
        <v>6</v>
      </c>
      <c r="AD10" s="93">
        <v>0</v>
      </c>
      <c r="AE10" s="93">
        <v>0</v>
      </c>
    </row>
    <row r="11" spans="1:31" s="93" customFormat="1" ht="10.5">
      <c r="D11" s="93" t="s">
        <v>143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</row>
    <row r="12" spans="1:31" s="93" customFormat="1" ht="10.5">
      <c r="D12" s="93" t="s">
        <v>221</v>
      </c>
      <c r="E12" s="93">
        <v>0.02</v>
      </c>
      <c r="F12" s="93">
        <v>0.02</v>
      </c>
      <c r="G12" s="93">
        <v>0.02</v>
      </c>
      <c r="H12" s="93">
        <v>0.02</v>
      </c>
      <c r="I12" s="93">
        <v>0.02</v>
      </c>
      <c r="J12" s="93">
        <v>0.03</v>
      </c>
      <c r="K12" s="93">
        <v>0.09</v>
      </c>
      <c r="L12" s="93">
        <v>0.14000000000000001</v>
      </c>
      <c r="M12" s="93">
        <v>0.1</v>
      </c>
      <c r="N12" s="93">
        <v>0.1</v>
      </c>
      <c r="O12" s="93">
        <v>0.22</v>
      </c>
      <c r="P12" s="93">
        <v>0.27</v>
      </c>
      <c r="Q12" s="93">
        <v>0.24</v>
      </c>
      <c r="R12" s="93">
        <v>0.21</v>
      </c>
      <c r="S12" s="93">
        <v>0.14000000000000001</v>
      </c>
      <c r="T12" s="93">
        <v>0.13</v>
      </c>
      <c r="U12" s="93">
        <v>0.15</v>
      </c>
      <c r="V12" s="93">
        <v>0.17</v>
      </c>
      <c r="W12" s="93">
        <v>0.17</v>
      </c>
      <c r="X12" s="93">
        <v>0.17</v>
      </c>
      <c r="Y12" s="93">
        <v>0.15</v>
      </c>
      <c r="Z12" s="93">
        <v>0.14000000000000001</v>
      </c>
      <c r="AA12" s="93">
        <v>0.12</v>
      </c>
      <c r="AB12" s="93">
        <v>0.02</v>
      </c>
      <c r="AC12" s="93">
        <v>2.86</v>
      </c>
    </row>
    <row r="13" spans="1:31" s="93" customFormat="1" ht="10.5">
      <c r="A13" s="93" t="s">
        <v>96</v>
      </c>
      <c r="B13" s="93" t="s">
        <v>122</v>
      </c>
      <c r="C13" s="93" t="s">
        <v>123</v>
      </c>
      <c r="D13" s="93" t="s">
        <v>144</v>
      </c>
      <c r="E13" s="93">
        <v>0.05</v>
      </c>
      <c r="F13" s="93">
        <v>0</v>
      </c>
      <c r="G13" s="93">
        <v>0</v>
      </c>
      <c r="H13" s="93">
        <v>0</v>
      </c>
      <c r="I13" s="93">
        <v>0</v>
      </c>
      <c r="J13" s="93">
        <v>0.05</v>
      </c>
      <c r="K13" s="93">
        <v>0.1</v>
      </c>
      <c r="L13" s="93">
        <v>0.4</v>
      </c>
      <c r="M13" s="93">
        <v>0.4</v>
      </c>
      <c r="N13" s="93">
        <v>0.3</v>
      </c>
      <c r="O13" s="93">
        <v>0.2</v>
      </c>
      <c r="P13" s="93">
        <v>0.5</v>
      </c>
      <c r="Q13" s="93">
        <v>0.8</v>
      </c>
      <c r="R13" s="93">
        <v>0.7</v>
      </c>
      <c r="S13" s="93">
        <v>0.4</v>
      </c>
      <c r="T13" s="93">
        <v>0.2</v>
      </c>
      <c r="U13" s="93">
        <v>0.25</v>
      </c>
      <c r="V13" s="93">
        <v>0.5</v>
      </c>
      <c r="W13" s="93">
        <v>0.55000000000000004</v>
      </c>
      <c r="X13" s="93">
        <v>0.55000000000000004</v>
      </c>
      <c r="Y13" s="93">
        <v>0.55000000000000004</v>
      </c>
      <c r="Z13" s="93">
        <v>0.5</v>
      </c>
      <c r="AA13" s="93">
        <v>0.35</v>
      </c>
      <c r="AB13" s="93">
        <v>0.2</v>
      </c>
      <c r="AC13" s="93">
        <v>7.55</v>
      </c>
      <c r="AD13" s="93">
        <v>44.5</v>
      </c>
      <c r="AE13" s="93">
        <v>2320.36</v>
      </c>
    </row>
    <row r="14" spans="1:31" s="93" customFormat="1" ht="10.5">
      <c r="D14" s="93" t="s">
        <v>142</v>
      </c>
      <c r="E14" s="93">
        <v>1</v>
      </c>
      <c r="F14" s="93">
        <v>1</v>
      </c>
      <c r="G14" s="93">
        <v>1</v>
      </c>
      <c r="H14" s="93">
        <v>1</v>
      </c>
      <c r="I14" s="93">
        <v>1</v>
      </c>
      <c r="J14" s="93">
        <v>1</v>
      </c>
      <c r="K14" s="93">
        <v>1</v>
      </c>
      <c r="L14" s="93">
        <v>1</v>
      </c>
      <c r="M14" s="93">
        <v>1</v>
      </c>
      <c r="N14" s="93">
        <v>1</v>
      </c>
      <c r="O14" s="93">
        <v>1</v>
      </c>
      <c r="P14" s="93">
        <v>1</v>
      </c>
      <c r="Q14" s="93">
        <v>1</v>
      </c>
      <c r="R14" s="93">
        <v>1</v>
      </c>
      <c r="S14" s="93">
        <v>1</v>
      </c>
      <c r="T14" s="93">
        <v>1</v>
      </c>
      <c r="U14" s="93">
        <v>1</v>
      </c>
      <c r="V14" s="93">
        <v>1</v>
      </c>
      <c r="W14" s="93">
        <v>1</v>
      </c>
      <c r="X14" s="93">
        <v>1</v>
      </c>
      <c r="Y14" s="93">
        <v>1</v>
      </c>
      <c r="Z14" s="93">
        <v>1</v>
      </c>
      <c r="AA14" s="93">
        <v>1</v>
      </c>
      <c r="AB14" s="93">
        <v>1</v>
      </c>
      <c r="AC14" s="93">
        <v>24</v>
      </c>
    </row>
    <row r="15" spans="1:31" s="93" customFormat="1" ht="10.5">
      <c r="D15" s="93" t="s">
        <v>143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</row>
    <row r="16" spans="1:31" s="93" customFormat="1" ht="10.5">
      <c r="D16" s="93" t="s">
        <v>316</v>
      </c>
      <c r="E16" s="93">
        <v>0.05</v>
      </c>
      <c r="F16" s="93">
        <v>0</v>
      </c>
      <c r="G16" s="93">
        <v>0</v>
      </c>
      <c r="H16" s="93">
        <v>0</v>
      </c>
      <c r="I16" s="93">
        <v>0</v>
      </c>
      <c r="J16" s="93">
        <v>0.05</v>
      </c>
      <c r="K16" s="93">
        <v>0.05</v>
      </c>
      <c r="L16" s="93">
        <v>0.3</v>
      </c>
      <c r="M16" s="93">
        <v>0.3</v>
      </c>
      <c r="N16" s="93">
        <v>0.3</v>
      </c>
      <c r="O16" s="93">
        <v>0.2</v>
      </c>
      <c r="P16" s="93">
        <v>0.45</v>
      </c>
      <c r="Q16" s="93">
        <v>0.6</v>
      </c>
      <c r="R16" s="93">
        <v>0.5</v>
      </c>
      <c r="S16" s="93">
        <v>0.35</v>
      </c>
      <c r="T16" s="93">
        <v>0.3</v>
      </c>
      <c r="U16" s="93">
        <v>0.3</v>
      </c>
      <c r="V16" s="93">
        <v>0.3</v>
      </c>
      <c r="W16" s="93">
        <v>0.55000000000000004</v>
      </c>
      <c r="X16" s="93">
        <v>0.55000000000000004</v>
      </c>
      <c r="Y16" s="93">
        <v>0.55000000000000004</v>
      </c>
      <c r="Z16" s="93">
        <v>0.5</v>
      </c>
      <c r="AA16" s="93">
        <v>0.35</v>
      </c>
      <c r="AB16" s="93">
        <v>0.2</v>
      </c>
      <c r="AC16" s="93">
        <v>6.75</v>
      </c>
    </row>
    <row r="17" spans="1:31" s="93" customFormat="1" ht="10.5">
      <c r="A17" s="93" t="s">
        <v>117</v>
      </c>
      <c r="B17" s="93" t="s">
        <v>122</v>
      </c>
      <c r="C17" s="93" t="s">
        <v>123</v>
      </c>
      <c r="D17" s="93" t="s">
        <v>140</v>
      </c>
      <c r="E17" s="93">
        <v>1</v>
      </c>
      <c r="F17" s="93">
        <v>1</v>
      </c>
      <c r="G17" s="93">
        <v>1</v>
      </c>
      <c r="H17" s="93">
        <v>1</v>
      </c>
      <c r="I17" s="93">
        <v>1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5</v>
      </c>
      <c r="AD17" s="93">
        <v>35</v>
      </c>
      <c r="AE17" s="93">
        <v>1825</v>
      </c>
    </row>
    <row r="18" spans="1:31" s="93" customFormat="1" ht="10.5">
      <c r="D18" s="93" t="s">
        <v>148</v>
      </c>
      <c r="E18" s="93">
        <v>1</v>
      </c>
      <c r="F18" s="93">
        <v>1</v>
      </c>
      <c r="G18" s="93">
        <v>1</v>
      </c>
      <c r="H18" s="93">
        <v>1</v>
      </c>
      <c r="I18" s="93">
        <v>1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93">
        <v>0</v>
      </c>
      <c r="Z18" s="93">
        <v>0</v>
      </c>
      <c r="AA18" s="93">
        <v>0</v>
      </c>
      <c r="AB18" s="93">
        <v>0</v>
      </c>
      <c r="AC18" s="93">
        <v>5</v>
      </c>
    </row>
    <row r="19" spans="1:31" s="93" customFormat="1" ht="10.5">
      <c r="D19" s="93" t="s">
        <v>149</v>
      </c>
      <c r="E19" s="93">
        <v>1</v>
      </c>
      <c r="F19" s="93">
        <v>1</v>
      </c>
      <c r="G19" s="93">
        <v>1</v>
      </c>
      <c r="H19" s="93">
        <v>1</v>
      </c>
      <c r="I19" s="93">
        <v>1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93">
        <v>0</v>
      </c>
      <c r="AC19" s="93">
        <v>5</v>
      </c>
    </row>
    <row r="20" spans="1:31" s="93" customFormat="1" ht="10.5">
      <c r="A20" s="93" t="s">
        <v>151</v>
      </c>
      <c r="B20" s="93" t="s">
        <v>122</v>
      </c>
      <c r="C20" s="93" t="s">
        <v>123</v>
      </c>
      <c r="D20" s="93" t="s">
        <v>140</v>
      </c>
      <c r="E20" s="93">
        <v>1</v>
      </c>
      <c r="F20" s="93">
        <v>1</v>
      </c>
      <c r="G20" s="93">
        <v>1</v>
      </c>
      <c r="H20" s="93">
        <v>1</v>
      </c>
      <c r="I20" s="93">
        <v>1</v>
      </c>
      <c r="J20" s="93">
        <v>0.5</v>
      </c>
      <c r="K20" s="93">
        <v>0.5</v>
      </c>
      <c r="L20" s="93">
        <v>0.5</v>
      </c>
      <c r="M20" s="93">
        <v>0.5</v>
      </c>
      <c r="N20" s="93">
        <v>0.5</v>
      </c>
      <c r="O20" s="93">
        <v>0.5</v>
      </c>
      <c r="P20" s="93">
        <v>0.5</v>
      </c>
      <c r="Q20" s="93">
        <v>0.5</v>
      </c>
      <c r="R20" s="93">
        <v>0.5</v>
      </c>
      <c r="S20" s="93">
        <v>0.5</v>
      </c>
      <c r="T20" s="93">
        <v>0.5</v>
      </c>
      <c r="U20" s="93">
        <v>0.5</v>
      </c>
      <c r="V20" s="93">
        <v>0.5</v>
      </c>
      <c r="W20" s="93">
        <v>0.5</v>
      </c>
      <c r="X20" s="93">
        <v>0.5</v>
      </c>
      <c r="Y20" s="93">
        <v>0.5</v>
      </c>
      <c r="Z20" s="93">
        <v>0.5</v>
      </c>
      <c r="AA20" s="93">
        <v>0.5</v>
      </c>
      <c r="AB20" s="93">
        <v>0.5</v>
      </c>
      <c r="AC20" s="93">
        <v>14.5</v>
      </c>
      <c r="AD20" s="93">
        <v>101.5</v>
      </c>
      <c r="AE20" s="93">
        <v>5292.5</v>
      </c>
    </row>
    <row r="21" spans="1:31" s="93" customFormat="1" ht="10.5">
      <c r="D21" s="93" t="s">
        <v>148</v>
      </c>
      <c r="E21" s="93">
        <v>1</v>
      </c>
      <c r="F21" s="93">
        <v>1</v>
      </c>
      <c r="G21" s="93">
        <v>1</v>
      </c>
      <c r="H21" s="93">
        <v>1</v>
      </c>
      <c r="I21" s="93">
        <v>1</v>
      </c>
      <c r="J21" s="93">
        <v>0.5</v>
      </c>
      <c r="K21" s="93">
        <v>0.5</v>
      </c>
      <c r="L21" s="93">
        <v>0.5</v>
      </c>
      <c r="M21" s="93">
        <v>0.5</v>
      </c>
      <c r="N21" s="93">
        <v>0.5</v>
      </c>
      <c r="O21" s="93">
        <v>0.5</v>
      </c>
      <c r="P21" s="93">
        <v>0.5</v>
      </c>
      <c r="Q21" s="93">
        <v>0.5</v>
      </c>
      <c r="R21" s="93">
        <v>0.5</v>
      </c>
      <c r="S21" s="93">
        <v>0.5</v>
      </c>
      <c r="T21" s="93">
        <v>0.5</v>
      </c>
      <c r="U21" s="93">
        <v>0.5</v>
      </c>
      <c r="V21" s="93">
        <v>0.5</v>
      </c>
      <c r="W21" s="93">
        <v>0.5</v>
      </c>
      <c r="X21" s="93">
        <v>0.5</v>
      </c>
      <c r="Y21" s="93">
        <v>0.5</v>
      </c>
      <c r="Z21" s="93">
        <v>0.5</v>
      </c>
      <c r="AA21" s="93">
        <v>0.5</v>
      </c>
      <c r="AB21" s="93">
        <v>0.5</v>
      </c>
      <c r="AC21" s="93">
        <v>14.5</v>
      </c>
    </row>
    <row r="22" spans="1:31" s="93" customFormat="1" ht="10.5">
      <c r="D22" s="93" t="s">
        <v>149</v>
      </c>
      <c r="E22" s="93">
        <v>1</v>
      </c>
      <c r="F22" s="93">
        <v>1</v>
      </c>
      <c r="G22" s="93">
        <v>1</v>
      </c>
      <c r="H22" s="93">
        <v>1</v>
      </c>
      <c r="I22" s="93">
        <v>1</v>
      </c>
      <c r="J22" s="93">
        <v>0.5</v>
      </c>
      <c r="K22" s="93">
        <v>0.5</v>
      </c>
      <c r="L22" s="93">
        <v>0.5</v>
      </c>
      <c r="M22" s="93">
        <v>0.5</v>
      </c>
      <c r="N22" s="93">
        <v>0.5</v>
      </c>
      <c r="O22" s="93">
        <v>0.5</v>
      </c>
      <c r="P22" s="93">
        <v>0.5</v>
      </c>
      <c r="Q22" s="93">
        <v>0.5</v>
      </c>
      <c r="R22" s="93">
        <v>0.5</v>
      </c>
      <c r="S22" s="93">
        <v>0.5</v>
      </c>
      <c r="T22" s="93">
        <v>0.5</v>
      </c>
      <c r="U22" s="93">
        <v>0.5</v>
      </c>
      <c r="V22" s="93">
        <v>0.5</v>
      </c>
      <c r="W22" s="93">
        <v>0.5</v>
      </c>
      <c r="X22" s="93">
        <v>0.5</v>
      </c>
      <c r="Y22" s="93">
        <v>0.5</v>
      </c>
      <c r="Z22" s="93">
        <v>0.5</v>
      </c>
      <c r="AA22" s="93">
        <v>0.5</v>
      </c>
      <c r="AB22" s="93">
        <v>0.5</v>
      </c>
      <c r="AC22" s="93">
        <v>14.5</v>
      </c>
    </row>
    <row r="23" spans="1:31" s="93" customFormat="1" ht="10.5">
      <c r="A23" s="93" t="s">
        <v>118</v>
      </c>
      <c r="B23" s="93" t="s">
        <v>122</v>
      </c>
      <c r="C23" s="93" t="s">
        <v>123</v>
      </c>
      <c r="D23" s="93" t="s">
        <v>140</v>
      </c>
      <c r="E23" s="93">
        <v>0.2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0.15</v>
      </c>
      <c r="L23" s="93">
        <v>0.6</v>
      </c>
      <c r="M23" s="93">
        <v>0.55000000000000004</v>
      </c>
      <c r="N23" s="93">
        <v>0.45</v>
      </c>
      <c r="O23" s="93">
        <v>0.4</v>
      </c>
      <c r="P23" s="93">
        <v>0.45</v>
      </c>
      <c r="Q23" s="93">
        <v>0.4</v>
      </c>
      <c r="R23" s="93">
        <v>0.35</v>
      </c>
      <c r="S23" s="93">
        <v>0.3</v>
      </c>
      <c r="T23" s="93">
        <v>0.3</v>
      </c>
      <c r="U23" s="93">
        <v>0.3</v>
      </c>
      <c r="V23" s="93">
        <v>0.4</v>
      </c>
      <c r="W23" s="93">
        <v>0.55000000000000004</v>
      </c>
      <c r="X23" s="93">
        <v>0.6</v>
      </c>
      <c r="Y23" s="93">
        <v>0.5</v>
      </c>
      <c r="Z23" s="93">
        <v>0.55000000000000004</v>
      </c>
      <c r="AA23" s="93">
        <v>0.45</v>
      </c>
      <c r="AB23" s="93">
        <v>0.25</v>
      </c>
      <c r="AC23" s="93">
        <v>7.75</v>
      </c>
      <c r="AD23" s="93">
        <v>52.65</v>
      </c>
      <c r="AE23" s="93">
        <v>2745.32</v>
      </c>
    </row>
    <row r="24" spans="1:31" s="93" customFormat="1" ht="10.5">
      <c r="D24" s="93" t="s">
        <v>148</v>
      </c>
      <c r="E24" s="93">
        <v>0.2</v>
      </c>
      <c r="F24" s="93">
        <v>0</v>
      </c>
      <c r="G24" s="93">
        <v>0</v>
      </c>
      <c r="H24" s="93">
        <v>0</v>
      </c>
      <c r="I24" s="93">
        <v>0</v>
      </c>
      <c r="J24" s="93">
        <v>0</v>
      </c>
      <c r="K24" s="93">
        <v>0.15</v>
      </c>
      <c r="L24" s="93">
        <v>0.15</v>
      </c>
      <c r="M24" s="93">
        <v>0.15</v>
      </c>
      <c r="N24" s="93">
        <v>0.5</v>
      </c>
      <c r="O24" s="93">
        <v>0.45</v>
      </c>
      <c r="P24" s="93">
        <v>0.5</v>
      </c>
      <c r="Q24" s="93">
        <v>0.5</v>
      </c>
      <c r="R24" s="93">
        <v>0.45</v>
      </c>
      <c r="S24" s="93">
        <v>0.4</v>
      </c>
      <c r="T24" s="93">
        <v>0.4</v>
      </c>
      <c r="U24" s="93">
        <v>0.35</v>
      </c>
      <c r="V24" s="93">
        <v>0.4</v>
      </c>
      <c r="W24" s="93">
        <v>0.55000000000000004</v>
      </c>
      <c r="X24" s="93">
        <v>0.55000000000000004</v>
      </c>
      <c r="Y24" s="93">
        <v>0.5</v>
      </c>
      <c r="Z24" s="93">
        <v>0.55000000000000004</v>
      </c>
      <c r="AA24" s="93">
        <v>0.4</v>
      </c>
      <c r="AB24" s="93">
        <v>0.3</v>
      </c>
      <c r="AC24" s="93">
        <v>7.45</v>
      </c>
    </row>
    <row r="25" spans="1:31" s="93" customFormat="1" ht="10.5">
      <c r="D25" s="93" t="s">
        <v>149</v>
      </c>
      <c r="E25" s="93">
        <v>0.25</v>
      </c>
      <c r="F25" s="93">
        <v>0</v>
      </c>
      <c r="G25" s="93">
        <v>0</v>
      </c>
      <c r="H25" s="93">
        <v>0</v>
      </c>
      <c r="I25" s="93">
        <v>0</v>
      </c>
      <c r="J25" s="93">
        <v>0</v>
      </c>
      <c r="K25" s="93">
        <v>0.15</v>
      </c>
      <c r="L25" s="93">
        <v>0.15</v>
      </c>
      <c r="M25" s="93">
        <v>0.15</v>
      </c>
      <c r="N25" s="93">
        <v>0.15</v>
      </c>
      <c r="O25" s="93">
        <v>0.5</v>
      </c>
      <c r="P25" s="93">
        <v>0.5</v>
      </c>
      <c r="Q25" s="93">
        <v>0.4</v>
      </c>
      <c r="R25" s="93">
        <v>0.4</v>
      </c>
      <c r="S25" s="93">
        <v>0.3</v>
      </c>
      <c r="T25" s="93">
        <v>0.3</v>
      </c>
      <c r="U25" s="93">
        <v>0.3</v>
      </c>
      <c r="V25" s="93">
        <v>0.4</v>
      </c>
      <c r="W25" s="93">
        <v>0.5</v>
      </c>
      <c r="X25" s="93">
        <v>0.5</v>
      </c>
      <c r="Y25" s="93">
        <v>0.4</v>
      </c>
      <c r="Z25" s="93">
        <v>0.5</v>
      </c>
      <c r="AA25" s="93">
        <v>0.4</v>
      </c>
      <c r="AB25" s="93">
        <v>0.2</v>
      </c>
      <c r="AC25" s="93">
        <v>6.45</v>
      </c>
    </row>
    <row r="26" spans="1:31" s="93" customFormat="1" ht="10.5">
      <c r="A26" s="93" t="s">
        <v>139</v>
      </c>
      <c r="B26" s="93" t="s">
        <v>127</v>
      </c>
      <c r="C26" s="93" t="s">
        <v>123</v>
      </c>
      <c r="D26" s="93" t="s">
        <v>154</v>
      </c>
      <c r="E26" s="93">
        <v>1</v>
      </c>
      <c r="F26" s="93">
        <v>0</v>
      </c>
      <c r="G26" s="93">
        <v>0</v>
      </c>
      <c r="H26" s="93">
        <v>0</v>
      </c>
      <c r="I26" s="93">
        <v>0</v>
      </c>
      <c r="J26" s="93">
        <v>1</v>
      </c>
      <c r="K26" s="93">
        <v>1</v>
      </c>
      <c r="L26" s="93">
        <v>1</v>
      </c>
      <c r="M26" s="93">
        <v>1</v>
      </c>
      <c r="N26" s="93">
        <v>1</v>
      </c>
      <c r="O26" s="93">
        <v>1</v>
      </c>
      <c r="P26" s="93">
        <v>1</v>
      </c>
      <c r="Q26" s="93">
        <v>1</v>
      </c>
      <c r="R26" s="93">
        <v>1</v>
      </c>
      <c r="S26" s="93">
        <v>1</v>
      </c>
      <c r="T26" s="93">
        <v>1</v>
      </c>
      <c r="U26" s="93">
        <v>1</v>
      </c>
      <c r="V26" s="93">
        <v>1</v>
      </c>
      <c r="W26" s="93">
        <v>1</v>
      </c>
      <c r="X26" s="93">
        <v>1</v>
      </c>
      <c r="Y26" s="93">
        <v>1</v>
      </c>
      <c r="Z26" s="93">
        <v>1</v>
      </c>
      <c r="AA26" s="93">
        <v>1</v>
      </c>
      <c r="AB26" s="93">
        <v>1</v>
      </c>
      <c r="AC26" s="93">
        <v>20</v>
      </c>
      <c r="AD26" s="93">
        <v>80</v>
      </c>
      <c r="AE26" s="93">
        <v>4171.43</v>
      </c>
    </row>
    <row r="27" spans="1:31" s="93" customFormat="1" ht="10.5">
      <c r="D27" s="93" t="s">
        <v>148</v>
      </c>
      <c r="E27" s="93">
        <v>1</v>
      </c>
      <c r="F27" s="93">
        <v>0</v>
      </c>
      <c r="G27" s="93">
        <v>0</v>
      </c>
      <c r="H27" s="93">
        <v>0</v>
      </c>
      <c r="I27" s="93">
        <v>0</v>
      </c>
      <c r="J27" s="93">
        <v>1</v>
      </c>
      <c r="K27" s="93">
        <v>1</v>
      </c>
      <c r="L27" s="93">
        <v>1</v>
      </c>
      <c r="M27" s="93">
        <v>1</v>
      </c>
      <c r="N27" s="93">
        <v>1</v>
      </c>
      <c r="O27" s="93">
        <v>1</v>
      </c>
      <c r="P27" s="93">
        <v>1</v>
      </c>
      <c r="Q27" s="93">
        <v>1</v>
      </c>
      <c r="R27" s="93">
        <v>1</v>
      </c>
      <c r="S27" s="93">
        <v>1</v>
      </c>
      <c r="T27" s="93">
        <v>1</v>
      </c>
      <c r="U27" s="93">
        <v>1</v>
      </c>
      <c r="V27" s="93">
        <v>1</v>
      </c>
      <c r="W27" s="93">
        <v>1</v>
      </c>
      <c r="X27" s="93">
        <v>1</v>
      </c>
      <c r="Y27" s="93">
        <v>1</v>
      </c>
      <c r="Z27" s="93">
        <v>1</v>
      </c>
      <c r="AA27" s="93">
        <v>1</v>
      </c>
      <c r="AB27" s="93">
        <v>1</v>
      </c>
      <c r="AC27" s="93">
        <v>20</v>
      </c>
    </row>
    <row r="28" spans="1:31" s="93" customFormat="1" ht="10.5">
      <c r="D28" s="93" t="s">
        <v>149</v>
      </c>
      <c r="E28" s="93">
        <v>1</v>
      </c>
      <c r="F28" s="93">
        <v>0</v>
      </c>
      <c r="G28" s="93">
        <v>0</v>
      </c>
      <c r="H28" s="93">
        <v>0</v>
      </c>
      <c r="I28" s="93">
        <v>0</v>
      </c>
      <c r="J28" s="93">
        <v>1</v>
      </c>
      <c r="K28" s="93">
        <v>1</v>
      </c>
      <c r="L28" s="93">
        <v>1</v>
      </c>
      <c r="M28" s="93">
        <v>1</v>
      </c>
      <c r="N28" s="93">
        <v>1</v>
      </c>
      <c r="O28" s="93">
        <v>1</v>
      </c>
      <c r="P28" s="93">
        <v>1</v>
      </c>
      <c r="Q28" s="93">
        <v>1</v>
      </c>
      <c r="R28" s="93">
        <v>1</v>
      </c>
      <c r="S28" s="93">
        <v>1</v>
      </c>
      <c r="T28" s="93">
        <v>1</v>
      </c>
      <c r="U28" s="93">
        <v>1</v>
      </c>
      <c r="V28" s="93">
        <v>1</v>
      </c>
      <c r="W28" s="93">
        <v>1</v>
      </c>
      <c r="X28" s="93">
        <v>1</v>
      </c>
      <c r="Y28" s="93">
        <v>1</v>
      </c>
      <c r="Z28" s="93">
        <v>1</v>
      </c>
      <c r="AA28" s="93">
        <v>1</v>
      </c>
      <c r="AB28" s="93">
        <v>1</v>
      </c>
      <c r="AC28" s="93">
        <v>20</v>
      </c>
    </row>
    <row r="29" spans="1:31" s="93" customFormat="1" ht="10.5">
      <c r="A29" s="93" t="s">
        <v>135</v>
      </c>
      <c r="B29" s="93" t="s">
        <v>127</v>
      </c>
      <c r="C29" s="93" t="s">
        <v>123</v>
      </c>
      <c r="D29" s="93" t="s">
        <v>124</v>
      </c>
      <c r="E29" s="93">
        <v>1</v>
      </c>
      <c r="F29" s="93">
        <v>1</v>
      </c>
      <c r="G29" s="93">
        <v>1</v>
      </c>
      <c r="H29" s="93">
        <v>1</v>
      </c>
      <c r="I29" s="93">
        <v>1</v>
      </c>
      <c r="J29" s="93">
        <v>1</v>
      </c>
      <c r="K29" s="93">
        <v>1</v>
      </c>
      <c r="L29" s="93">
        <v>1</v>
      </c>
      <c r="M29" s="93">
        <v>1</v>
      </c>
      <c r="N29" s="93">
        <v>1</v>
      </c>
      <c r="O29" s="93">
        <v>1</v>
      </c>
      <c r="P29" s="93">
        <v>1</v>
      </c>
      <c r="Q29" s="93">
        <v>1</v>
      </c>
      <c r="R29" s="93">
        <v>1</v>
      </c>
      <c r="S29" s="93">
        <v>1</v>
      </c>
      <c r="T29" s="93">
        <v>1</v>
      </c>
      <c r="U29" s="93">
        <v>1</v>
      </c>
      <c r="V29" s="93">
        <v>1</v>
      </c>
      <c r="W29" s="93">
        <v>1</v>
      </c>
      <c r="X29" s="93">
        <v>1</v>
      </c>
      <c r="Y29" s="93">
        <v>1</v>
      </c>
      <c r="Z29" s="93">
        <v>1</v>
      </c>
      <c r="AA29" s="93">
        <v>1</v>
      </c>
      <c r="AB29" s="93">
        <v>1</v>
      </c>
      <c r="AC29" s="93">
        <v>24</v>
      </c>
      <c r="AD29" s="93">
        <v>168</v>
      </c>
      <c r="AE29" s="93">
        <v>8760</v>
      </c>
    </row>
    <row r="30" spans="1:31" s="93" customFormat="1" ht="10.5">
      <c r="A30" s="93" t="s">
        <v>126</v>
      </c>
      <c r="B30" s="93" t="s">
        <v>122</v>
      </c>
      <c r="C30" s="93" t="s">
        <v>123</v>
      </c>
      <c r="D30" s="93" t="s">
        <v>124</v>
      </c>
      <c r="E30" s="93">
        <v>1</v>
      </c>
      <c r="F30" s="93">
        <v>1</v>
      </c>
      <c r="G30" s="93">
        <v>1</v>
      </c>
      <c r="H30" s="93">
        <v>1</v>
      </c>
      <c r="I30" s="93">
        <v>1</v>
      </c>
      <c r="J30" s="93">
        <v>1</v>
      </c>
      <c r="K30" s="93">
        <v>1</v>
      </c>
      <c r="L30" s="93">
        <v>1</v>
      </c>
      <c r="M30" s="93">
        <v>1</v>
      </c>
      <c r="N30" s="93">
        <v>1</v>
      </c>
      <c r="O30" s="93">
        <v>1</v>
      </c>
      <c r="P30" s="93">
        <v>1</v>
      </c>
      <c r="Q30" s="93">
        <v>1</v>
      </c>
      <c r="R30" s="93">
        <v>1</v>
      </c>
      <c r="S30" s="93">
        <v>1</v>
      </c>
      <c r="T30" s="93">
        <v>1</v>
      </c>
      <c r="U30" s="93">
        <v>1</v>
      </c>
      <c r="V30" s="93">
        <v>1</v>
      </c>
      <c r="W30" s="93">
        <v>1</v>
      </c>
      <c r="X30" s="93">
        <v>1</v>
      </c>
      <c r="Y30" s="93">
        <v>1</v>
      </c>
      <c r="Z30" s="93">
        <v>1</v>
      </c>
      <c r="AA30" s="93">
        <v>1</v>
      </c>
      <c r="AB30" s="93">
        <v>1</v>
      </c>
      <c r="AC30" s="93">
        <v>24</v>
      </c>
      <c r="AD30" s="93">
        <v>168</v>
      </c>
      <c r="AE30" s="93">
        <v>8760</v>
      </c>
    </row>
    <row r="31" spans="1:31" s="93" customFormat="1" ht="10.5">
      <c r="A31" s="93" t="s">
        <v>128</v>
      </c>
      <c r="B31" s="93" t="s">
        <v>122</v>
      </c>
      <c r="C31" s="93" t="s">
        <v>123</v>
      </c>
      <c r="D31" s="93" t="s">
        <v>124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</row>
    <row r="32" spans="1:31" s="93" customFormat="1" ht="10.5">
      <c r="A32" s="93" t="s">
        <v>141</v>
      </c>
      <c r="B32" s="93" t="s">
        <v>127</v>
      </c>
      <c r="C32" s="93" t="s">
        <v>123</v>
      </c>
      <c r="D32" s="93" t="s">
        <v>154</v>
      </c>
      <c r="E32" s="93">
        <v>1</v>
      </c>
      <c r="F32" s="93">
        <v>0</v>
      </c>
      <c r="G32" s="93">
        <v>0</v>
      </c>
      <c r="H32" s="93">
        <v>0</v>
      </c>
      <c r="I32" s="93">
        <v>0</v>
      </c>
      <c r="J32" s="93">
        <v>1</v>
      </c>
      <c r="K32" s="93">
        <v>1</v>
      </c>
      <c r="L32" s="93">
        <v>1</v>
      </c>
      <c r="M32" s="93">
        <v>1</v>
      </c>
      <c r="N32" s="93">
        <v>1</v>
      </c>
      <c r="O32" s="93">
        <v>1</v>
      </c>
      <c r="P32" s="93">
        <v>1</v>
      </c>
      <c r="Q32" s="93">
        <v>1</v>
      </c>
      <c r="R32" s="93">
        <v>1</v>
      </c>
      <c r="S32" s="93">
        <v>1</v>
      </c>
      <c r="T32" s="93">
        <v>1</v>
      </c>
      <c r="U32" s="93">
        <v>1</v>
      </c>
      <c r="V32" s="93">
        <v>1</v>
      </c>
      <c r="W32" s="93">
        <v>1</v>
      </c>
      <c r="X32" s="93">
        <v>1</v>
      </c>
      <c r="Y32" s="93">
        <v>1</v>
      </c>
      <c r="Z32" s="93">
        <v>1</v>
      </c>
      <c r="AA32" s="93">
        <v>1</v>
      </c>
      <c r="AB32" s="93">
        <v>1</v>
      </c>
      <c r="AC32" s="93">
        <v>20</v>
      </c>
      <c r="AD32" s="93">
        <v>80</v>
      </c>
      <c r="AE32" s="93">
        <v>4171.43</v>
      </c>
    </row>
    <row r="33" spans="1:31" s="93" customFormat="1" ht="10.5">
      <c r="D33" s="93" t="s">
        <v>148</v>
      </c>
      <c r="E33" s="93">
        <v>1</v>
      </c>
      <c r="F33" s="93">
        <v>0</v>
      </c>
      <c r="G33" s="93">
        <v>0</v>
      </c>
      <c r="H33" s="93">
        <v>0</v>
      </c>
      <c r="I33" s="93">
        <v>0</v>
      </c>
      <c r="J33" s="93">
        <v>1</v>
      </c>
      <c r="K33" s="93">
        <v>1</v>
      </c>
      <c r="L33" s="93">
        <v>1</v>
      </c>
      <c r="M33" s="93">
        <v>1</v>
      </c>
      <c r="N33" s="93">
        <v>1</v>
      </c>
      <c r="O33" s="93">
        <v>1</v>
      </c>
      <c r="P33" s="93">
        <v>1</v>
      </c>
      <c r="Q33" s="93">
        <v>1</v>
      </c>
      <c r="R33" s="93">
        <v>1</v>
      </c>
      <c r="S33" s="93">
        <v>1</v>
      </c>
      <c r="T33" s="93">
        <v>1</v>
      </c>
      <c r="U33" s="93">
        <v>1</v>
      </c>
      <c r="V33" s="93">
        <v>1</v>
      </c>
      <c r="W33" s="93">
        <v>1</v>
      </c>
      <c r="X33" s="93">
        <v>1</v>
      </c>
      <c r="Y33" s="93">
        <v>1</v>
      </c>
      <c r="Z33" s="93">
        <v>1</v>
      </c>
      <c r="AA33" s="93">
        <v>1</v>
      </c>
      <c r="AB33" s="93">
        <v>1</v>
      </c>
      <c r="AC33" s="93">
        <v>20</v>
      </c>
    </row>
    <row r="34" spans="1:31" s="93" customFormat="1" ht="10.5">
      <c r="D34" s="93" t="s">
        <v>149</v>
      </c>
      <c r="E34" s="93">
        <v>1</v>
      </c>
      <c r="F34" s="93">
        <v>0</v>
      </c>
      <c r="G34" s="93">
        <v>0</v>
      </c>
      <c r="H34" s="93">
        <v>0</v>
      </c>
      <c r="I34" s="93">
        <v>0</v>
      </c>
      <c r="J34" s="93">
        <v>1</v>
      </c>
      <c r="K34" s="93">
        <v>1</v>
      </c>
      <c r="L34" s="93">
        <v>1</v>
      </c>
      <c r="M34" s="93">
        <v>1</v>
      </c>
      <c r="N34" s="93">
        <v>1</v>
      </c>
      <c r="O34" s="93">
        <v>1</v>
      </c>
      <c r="P34" s="93">
        <v>1</v>
      </c>
      <c r="Q34" s="93">
        <v>1</v>
      </c>
      <c r="R34" s="93">
        <v>1</v>
      </c>
      <c r="S34" s="93">
        <v>1</v>
      </c>
      <c r="T34" s="93">
        <v>1</v>
      </c>
      <c r="U34" s="93">
        <v>1</v>
      </c>
      <c r="V34" s="93">
        <v>1</v>
      </c>
      <c r="W34" s="93">
        <v>1</v>
      </c>
      <c r="X34" s="93">
        <v>1</v>
      </c>
      <c r="Y34" s="93">
        <v>1</v>
      </c>
      <c r="Z34" s="93">
        <v>1</v>
      </c>
      <c r="AA34" s="93">
        <v>1</v>
      </c>
      <c r="AB34" s="93">
        <v>1</v>
      </c>
      <c r="AC34" s="93">
        <v>20</v>
      </c>
    </row>
    <row r="35" spans="1:31" s="93" customFormat="1" ht="10.5">
      <c r="A35" s="93" t="s">
        <v>136</v>
      </c>
      <c r="B35" s="93" t="s">
        <v>122</v>
      </c>
      <c r="C35" s="93" t="s">
        <v>123</v>
      </c>
      <c r="D35" s="93" t="s">
        <v>124</v>
      </c>
      <c r="E35" s="93">
        <v>1</v>
      </c>
      <c r="F35" s="93">
        <v>1</v>
      </c>
      <c r="G35" s="93">
        <v>1</v>
      </c>
      <c r="H35" s="93">
        <v>1</v>
      </c>
      <c r="I35" s="93">
        <v>1</v>
      </c>
      <c r="J35" s="93">
        <v>1</v>
      </c>
      <c r="K35" s="93">
        <v>1</v>
      </c>
      <c r="L35" s="93">
        <v>1</v>
      </c>
      <c r="M35" s="93">
        <v>1</v>
      </c>
      <c r="N35" s="93">
        <v>1</v>
      </c>
      <c r="O35" s="93">
        <v>1</v>
      </c>
      <c r="P35" s="93">
        <v>1</v>
      </c>
      <c r="Q35" s="93">
        <v>1</v>
      </c>
      <c r="R35" s="93">
        <v>1</v>
      </c>
      <c r="S35" s="93">
        <v>1</v>
      </c>
      <c r="T35" s="93">
        <v>1</v>
      </c>
      <c r="U35" s="93">
        <v>1</v>
      </c>
      <c r="V35" s="93">
        <v>1</v>
      </c>
      <c r="W35" s="93">
        <v>1</v>
      </c>
      <c r="X35" s="93">
        <v>1</v>
      </c>
      <c r="Y35" s="93">
        <v>1</v>
      </c>
      <c r="Z35" s="93">
        <v>1</v>
      </c>
      <c r="AA35" s="93">
        <v>1</v>
      </c>
      <c r="AB35" s="93">
        <v>1</v>
      </c>
      <c r="AC35" s="93">
        <v>24</v>
      </c>
      <c r="AD35" s="93">
        <v>168</v>
      </c>
      <c r="AE35" s="93">
        <v>8760</v>
      </c>
    </row>
    <row r="36" spans="1:31" s="93" customFormat="1" ht="10.5">
      <c r="A36" s="93" t="s">
        <v>258</v>
      </c>
      <c r="B36" s="93" t="s">
        <v>127</v>
      </c>
      <c r="C36" s="93" t="s">
        <v>123</v>
      </c>
      <c r="D36" s="93" t="s">
        <v>154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1</v>
      </c>
      <c r="L36" s="93">
        <v>1</v>
      </c>
      <c r="M36" s="93">
        <v>1</v>
      </c>
      <c r="N36" s="93">
        <v>1</v>
      </c>
      <c r="O36" s="93">
        <v>1</v>
      </c>
      <c r="P36" s="93">
        <v>1</v>
      </c>
      <c r="Q36" s="93">
        <v>1</v>
      </c>
      <c r="R36" s="93">
        <v>1</v>
      </c>
      <c r="S36" s="93">
        <v>1</v>
      </c>
      <c r="T36" s="93">
        <v>1</v>
      </c>
      <c r="U36" s="93">
        <v>1</v>
      </c>
      <c r="V36" s="93">
        <v>1</v>
      </c>
      <c r="W36" s="93">
        <v>1</v>
      </c>
      <c r="X36" s="93">
        <v>1</v>
      </c>
      <c r="Y36" s="93">
        <v>1</v>
      </c>
      <c r="Z36" s="93">
        <v>1</v>
      </c>
      <c r="AA36" s="93">
        <v>1</v>
      </c>
      <c r="AB36" s="93">
        <v>1</v>
      </c>
      <c r="AC36" s="93">
        <v>18</v>
      </c>
      <c r="AD36" s="93">
        <v>72</v>
      </c>
      <c r="AE36" s="93">
        <v>3754.29</v>
      </c>
    </row>
    <row r="37" spans="1:31" s="93" customFormat="1" ht="10.5">
      <c r="D37" s="93" t="s">
        <v>148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1</v>
      </c>
      <c r="L37" s="93">
        <v>1</v>
      </c>
      <c r="M37" s="93">
        <v>1</v>
      </c>
      <c r="N37" s="93">
        <v>1</v>
      </c>
      <c r="O37" s="93">
        <v>1</v>
      </c>
      <c r="P37" s="93">
        <v>1</v>
      </c>
      <c r="Q37" s="93">
        <v>1</v>
      </c>
      <c r="R37" s="93">
        <v>1</v>
      </c>
      <c r="S37" s="93">
        <v>1</v>
      </c>
      <c r="T37" s="93">
        <v>1</v>
      </c>
      <c r="U37" s="93">
        <v>1</v>
      </c>
      <c r="V37" s="93">
        <v>1</v>
      </c>
      <c r="W37" s="93">
        <v>1</v>
      </c>
      <c r="X37" s="93">
        <v>1</v>
      </c>
      <c r="Y37" s="93">
        <v>1</v>
      </c>
      <c r="Z37" s="93">
        <v>1</v>
      </c>
      <c r="AA37" s="93">
        <v>1</v>
      </c>
      <c r="AB37" s="93">
        <v>1</v>
      </c>
      <c r="AC37" s="93">
        <v>18</v>
      </c>
    </row>
    <row r="38" spans="1:31" s="93" customFormat="1" ht="10.5">
      <c r="D38" s="93" t="s">
        <v>149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1</v>
      </c>
      <c r="L38" s="93">
        <v>1</v>
      </c>
      <c r="M38" s="93">
        <v>1</v>
      </c>
      <c r="N38" s="93">
        <v>1</v>
      </c>
      <c r="O38" s="93">
        <v>1</v>
      </c>
      <c r="P38" s="93">
        <v>1</v>
      </c>
      <c r="Q38" s="93">
        <v>1</v>
      </c>
      <c r="R38" s="93">
        <v>1</v>
      </c>
      <c r="S38" s="93">
        <v>1</v>
      </c>
      <c r="T38" s="93">
        <v>1</v>
      </c>
      <c r="U38" s="93">
        <v>1</v>
      </c>
      <c r="V38" s="93">
        <v>1</v>
      </c>
      <c r="W38" s="93">
        <v>1</v>
      </c>
      <c r="X38" s="93">
        <v>1</v>
      </c>
      <c r="Y38" s="93">
        <v>1</v>
      </c>
      <c r="Z38" s="93">
        <v>1</v>
      </c>
      <c r="AA38" s="93">
        <v>1</v>
      </c>
      <c r="AB38" s="93">
        <v>1</v>
      </c>
      <c r="AC38" s="93">
        <v>18</v>
      </c>
    </row>
    <row r="39" spans="1:31" s="93" customFormat="1" ht="10.5">
      <c r="A39" s="93" t="s">
        <v>259</v>
      </c>
      <c r="B39" s="93" t="s">
        <v>122</v>
      </c>
      <c r="C39" s="93" t="s">
        <v>123</v>
      </c>
      <c r="D39" s="93" t="s">
        <v>124</v>
      </c>
      <c r="E39" s="93">
        <v>1</v>
      </c>
      <c r="F39" s="93">
        <v>1</v>
      </c>
      <c r="G39" s="93">
        <v>1</v>
      </c>
      <c r="H39" s="93">
        <v>1</v>
      </c>
      <c r="I39" s="93">
        <v>1</v>
      </c>
      <c r="J39" s="93">
        <v>1</v>
      </c>
      <c r="K39" s="93">
        <v>1</v>
      </c>
      <c r="L39" s="93">
        <v>1</v>
      </c>
      <c r="M39" s="93">
        <v>1</v>
      </c>
      <c r="N39" s="93">
        <v>1</v>
      </c>
      <c r="O39" s="93">
        <v>1</v>
      </c>
      <c r="P39" s="93">
        <v>1</v>
      </c>
      <c r="Q39" s="93">
        <v>1</v>
      </c>
      <c r="R39" s="93">
        <v>1</v>
      </c>
      <c r="S39" s="93">
        <v>1</v>
      </c>
      <c r="T39" s="93">
        <v>1</v>
      </c>
      <c r="U39" s="93">
        <v>1</v>
      </c>
      <c r="V39" s="93">
        <v>1</v>
      </c>
      <c r="W39" s="93">
        <v>1</v>
      </c>
      <c r="X39" s="93">
        <v>1</v>
      </c>
      <c r="Y39" s="93">
        <v>1</v>
      </c>
      <c r="Z39" s="93">
        <v>1</v>
      </c>
      <c r="AA39" s="93">
        <v>1</v>
      </c>
      <c r="AB39" s="93">
        <v>1</v>
      </c>
      <c r="AC39" s="93">
        <v>24</v>
      </c>
      <c r="AD39" s="93">
        <v>168</v>
      </c>
      <c r="AE39" s="93">
        <v>8760</v>
      </c>
    </row>
    <row r="40" spans="1:31" s="93" customFormat="1" ht="10.5">
      <c r="A40" s="93" t="s">
        <v>98</v>
      </c>
      <c r="B40" s="93" t="s">
        <v>125</v>
      </c>
      <c r="C40" s="93" t="s">
        <v>123</v>
      </c>
      <c r="D40" s="93" t="s">
        <v>144</v>
      </c>
      <c r="E40" s="93">
        <v>21</v>
      </c>
      <c r="F40" s="93">
        <v>15.6</v>
      </c>
      <c r="G40" s="93">
        <v>15.6</v>
      </c>
      <c r="H40" s="93">
        <v>15.6</v>
      </c>
      <c r="I40" s="93">
        <v>15.6</v>
      </c>
      <c r="J40" s="93">
        <v>21</v>
      </c>
      <c r="K40" s="93">
        <v>21</v>
      </c>
      <c r="L40" s="93">
        <v>21</v>
      </c>
      <c r="M40" s="93">
        <v>21</v>
      </c>
      <c r="N40" s="93">
        <v>21</v>
      </c>
      <c r="O40" s="93">
        <v>21</v>
      </c>
      <c r="P40" s="93">
        <v>21</v>
      </c>
      <c r="Q40" s="93">
        <v>21</v>
      </c>
      <c r="R40" s="93">
        <v>21</v>
      </c>
      <c r="S40" s="93">
        <v>21</v>
      </c>
      <c r="T40" s="93">
        <v>21</v>
      </c>
      <c r="U40" s="93">
        <v>21</v>
      </c>
      <c r="V40" s="93">
        <v>21</v>
      </c>
      <c r="W40" s="93">
        <v>21</v>
      </c>
      <c r="X40" s="93">
        <v>21</v>
      </c>
      <c r="Y40" s="93">
        <v>21</v>
      </c>
      <c r="Z40" s="93">
        <v>21</v>
      </c>
      <c r="AA40" s="93">
        <v>21</v>
      </c>
      <c r="AB40" s="93">
        <v>21</v>
      </c>
      <c r="AC40" s="93">
        <v>482.4</v>
      </c>
      <c r="AD40" s="93">
        <v>3376.8</v>
      </c>
      <c r="AE40" s="93">
        <v>176076</v>
      </c>
    </row>
    <row r="41" spans="1:31" s="93" customFormat="1" ht="10.5">
      <c r="D41" s="93" t="s">
        <v>142</v>
      </c>
      <c r="E41" s="93">
        <v>15.6</v>
      </c>
      <c r="F41" s="93">
        <v>15.6</v>
      </c>
      <c r="G41" s="93">
        <v>15.6</v>
      </c>
      <c r="H41" s="93">
        <v>15.6</v>
      </c>
      <c r="I41" s="93">
        <v>15.6</v>
      </c>
      <c r="J41" s="93">
        <v>15.6</v>
      </c>
      <c r="K41" s="93">
        <v>15.6</v>
      </c>
      <c r="L41" s="93">
        <v>15.6</v>
      </c>
      <c r="M41" s="93">
        <v>15.6</v>
      </c>
      <c r="N41" s="93">
        <v>15.6</v>
      </c>
      <c r="O41" s="93">
        <v>15.6</v>
      </c>
      <c r="P41" s="93">
        <v>15.6</v>
      </c>
      <c r="Q41" s="93">
        <v>15.6</v>
      </c>
      <c r="R41" s="93">
        <v>15.6</v>
      </c>
      <c r="S41" s="93">
        <v>15.6</v>
      </c>
      <c r="T41" s="93">
        <v>15.6</v>
      </c>
      <c r="U41" s="93">
        <v>15.6</v>
      </c>
      <c r="V41" s="93">
        <v>15.6</v>
      </c>
      <c r="W41" s="93">
        <v>15.6</v>
      </c>
      <c r="X41" s="93">
        <v>15.6</v>
      </c>
      <c r="Y41" s="93">
        <v>15.6</v>
      </c>
      <c r="Z41" s="93">
        <v>15.6</v>
      </c>
      <c r="AA41" s="93">
        <v>15.6</v>
      </c>
      <c r="AB41" s="93">
        <v>15.6</v>
      </c>
      <c r="AC41" s="93">
        <v>374.4</v>
      </c>
    </row>
    <row r="42" spans="1:31" s="93" customFormat="1" ht="10.5">
      <c r="D42" s="93" t="s">
        <v>143</v>
      </c>
      <c r="E42" s="93">
        <v>21</v>
      </c>
      <c r="F42" s="93">
        <v>21</v>
      </c>
      <c r="G42" s="93">
        <v>21</v>
      </c>
      <c r="H42" s="93">
        <v>21</v>
      </c>
      <c r="I42" s="93">
        <v>21</v>
      </c>
      <c r="J42" s="93">
        <v>21</v>
      </c>
      <c r="K42" s="93">
        <v>21</v>
      </c>
      <c r="L42" s="93">
        <v>21</v>
      </c>
      <c r="M42" s="93">
        <v>21</v>
      </c>
      <c r="N42" s="93">
        <v>21</v>
      </c>
      <c r="O42" s="93">
        <v>21</v>
      </c>
      <c r="P42" s="93">
        <v>21</v>
      </c>
      <c r="Q42" s="93">
        <v>21</v>
      </c>
      <c r="R42" s="93">
        <v>21</v>
      </c>
      <c r="S42" s="93">
        <v>21</v>
      </c>
      <c r="T42" s="93">
        <v>21</v>
      </c>
      <c r="U42" s="93">
        <v>21</v>
      </c>
      <c r="V42" s="93">
        <v>21</v>
      </c>
      <c r="W42" s="93">
        <v>21</v>
      </c>
      <c r="X42" s="93">
        <v>21</v>
      </c>
      <c r="Y42" s="93">
        <v>21</v>
      </c>
      <c r="Z42" s="93">
        <v>21</v>
      </c>
      <c r="AA42" s="93">
        <v>21</v>
      </c>
      <c r="AB42" s="93">
        <v>21</v>
      </c>
      <c r="AC42" s="93">
        <v>504</v>
      </c>
    </row>
    <row r="43" spans="1:31" s="93" customFormat="1" ht="10.5">
      <c r="D43" s="93" t="s">
        <v>155</v>
      </c>
      <c r="E43" s="93">
        <v>21</v>
      </c>
      <c r="F43" s="93">
        <v>15.6</v>
      </c>
      <c r="G43" s="93">
        <v>15.6</v>
      </c>
      <c r="H43" s="93">
        <v>15.6</v>
      </c>
      <c r="I43" s="93">
        <v>15.6</v>
      </c>
      <c r="J43" s="93">
        <v>21</v>
      </c>
      <c r="K43" s="93">
        <v>21</v>
      </c>
      <c r="L43" s="93">
        <v>21</v>
      </c>
      <c r="M43" s="93">
        <v>21</v>
      </c>
      <c r="N43" s="93">
        <v>21</v>
      </c>
      <c r="O43" s="93">
        <v>21</v>
      </c>
      <c r="P43" s="93">
        <v>21</v>
      </c>
      <c r="Q43" s="93">
        <v>21</v>
      </c>
      <c r="R43" s="93">
        <v>21</v>
      </c>
      <c r="S43" s="93">
        <v>21</v>
      </c>
      <c r="T43" s="93">
        <v>21</v>
      </c>
      <c r="U43" s="93">
        <v>21</v>
      </c>
      <c r="V43" s="93">
        <v>21</v>
      </c>
      <c r="W43" s="93">
        <v>21</v>
      </c>
      <c r="X43" s="93">
        <v>21</v>
      </c>
      <c r="Y43" s="93">
        <v>21</v>
      </c>
      <c r="Z43" s="93">
        <v>21</v>
      </c>
      <c r="AA43" s="93">
        <v>21</v>
      </c>
      <c r="AB43" s="93">
        <v>21</v>
      </c>
      <c r="AC43" s="93">
        <v>482.4</v>
      </c>
    </row>
    <row r="44" spans="1:31" s="93" customFormat="1" ht="10.5">
      <c r="D44" s="93" t="s">
        <v>149</v>
      </c>
      <c r="E44" s="93">
        <v>21</v>
      </c>
      <c r="F44" s="93">
        <v>15.6</v>
      </c>
      <c r="G44" s="93">
        <v>15.6</v>
      </c>
      <c r="H44" s="93">
        <v>15.6</v>
      </c>
      <c r="I44" s="93">
        <v>15.6</v>
      </c>
      <c r="J44" s="93">
        <v>21</v>
      </c>
      <c r="K44" s="93">
        <v>21</v>
      </c>
      <c r="L44" s="93">
        <v>21</v>
      </c>
      <c r="M44" s="93">
        <v>21</v>
      </c>
      <c r="N44" s="93">
        <v>21</v>
      </c>
      <c r="O44" s="93">
        <v>21</v>
      </c>
      <c r="P44" s="93">
        <v>21</v>
      </c>
      <c r="Q44" s="93">
        <v>21</v>
      </c>
      <c r="R44" s="93">
        <v>21</v>
      </c>
      <c r="S44" s="93">
        <v>21</v>
      </c>
      <c r="T44" s="93">
        <v>21</v>
      </c>
      <c r="U44" s="93">
        <v>21</v>
      </c>
      <c r="V44" s="93">
        <v>21</v>
      </c>
      <c r="W44" s="93">
        <v>21</v>
      </c>
      <c r="X44" s="93">
        <v>21</v>
      </c>
      <c r="Y44" s="93">
        <v>21</v>
      </c>
      <c r="Z44" s="93">
        <v>21</v>
      </c>
      <c r="AA44" s="93">
        <v>21</v>
      </c>
      <c r="AB44" s="93">
        <v>21</v>
      </c>
      <c r="AC44" s="93">
        <v>482.4</v>
      </c>
    </row>
    <row r="45" spans="1:31" s="93" customFormat="1" ht="10.5">
      <c r="A45" s="93" t="s">
        <v>99</v>
      </c>
      <c r="B45" s="93" t="s">
        <v>125</v>
      </c>
      <c r="C45" s="93" t="s">
        <v>123</v>
      </c>
      <c r="D45" s="93" t="s">
        <v>140</v>
      </c>
      <c r="E45" s="93">
        <v>24</v>
      </c>
      <c r="F45" s="93">
        <v>30</v>
      </c>
      <c r="G45" s="93">
        <v>30</v>
      </c>
      <c r="H45" s="93">
        <v>30</v>
      </c>
      <c r="I45" s="93">
        <v>30</v>
      </c>
      <c r="J45" s="93">
        <v>24</v>
      </c>
      <c r="K45" s="93">
        <v>24</v>
      </c>
      <c r="L45" s="93">
        <v>24</v>
      </c>
      <c r="M45" s="93">
        <v>24</v>
      </c>
      <c r="N45" s="93">
        <v>24</v>
      </c>
      <c r="O45" s="93">
        <v>24</v>
      </c>
      <c r="P45" s="93">
        <v>24</v>
      </c>
      <c r="Q45" s="93">
        <v>24</v>
      </c>
      <c r="R45" s="93">
        <v>24</v>
      </c>
      <c r="S45" s="93">
        <v>24</v>
      </c>
      <c r="T45" s="93">
        <v>24</v>
      </c>
      <c r="U45" s="93">
        <v>24</v>
      </c>
      <c r="V45" s="93">
        <v>24</v>
      </c>
      <c r="W45" s="93">
        <v>24</v>
      </c>
      <c r="X45" s="93">
        <v>24</v>
      </c>
      <c r="Y45" s="93">
        <v>24</v>
      </c>
      <c r="Z45" s="93">
        <v>24</v>
      </c>
      <c r="AA45" s="93">
        <v>24</v>
      </c>
      <c r="AB45" s="93">
        <v>24</v>
      </c>
      <c r="AC45" s="93">
        <v>600</v>
      </c>
      <c r="AD45" s="93">
        <v>4200</v>
      </c>
      <c r="AE45" s="93">
        <v>219000</v>
      </c>
    </row>
    <row r="46" spans="1:31" s="93" customFormat="1" ht="10.5">
      <c r="D46" s="93" t="s">
        <v>155</v>
      </c>
      <c r="E46" s="93">
        <v>24</v>
      </c>
      <c r="F46" s="93">
        <v>30</v>
      </c>
      <c r="G46" s="93">
        <v>30</v>
      </c>
      <c r="H46" s="93">
        <v>30</v>
      </c>
      <c r="I46" s="93">
        <v>30</v>
      </c>
      <c r="J46" s="93">
        <v>24</v>
      </c>
      <c r="K46" s="93">
        <v>24</v>
      </c>
      <c r="L46" s="93">
        <v>24</v>
      </c>
      <c r="M46" s="93">
        <v>24</v>
      </c>
      <c r="N46" s="93">
        <v>24</v>
      </c>
      <c r="O46" s="93">
        <v>24</v>
      </c>
      <c r="P46" s="93">
        <v>24</v>
      </c>
      <c r="Q46" s="93">
        <v>24</v>
      </c>
      <c r="R46" s="93">
        <v>24</v>
      </c>
      <c r="S46" s="93">
        <v>24</v>
      </c>
      <c r="T46" s="93">
        <v>24</v>
      </c>
      <c r="U46" s="93">
        <v>24</v>
      </c>
      <c r="V46" s="93">
        <v>24</v>
      </c>
      <c r="W46" s="93">
        <v>24</v>
      </c>
      <c r="X46" s="93">
        <v>24</v>
      </c>
      <c r="Y46" s="93">
        <v>24</v>
      </c>
      <c r="Z46" s="93">
        <v>24</v>
      </c>
      <c r="AA46" s="93">
        <v>24</v>
      </c>
      <c r="AB46" s="93">
        <v>24</v>
      </c>
      <c r="AC46" s="93">
        <v>600</v>
      </c>
    </row>
    <row r="47" spans="1:31" s="93" customFormat="1" ht="10.5">
      <c r="D47" s="93" t="s">
        <v>143</v>
      </c>
      <c r="E47" s="93">
        <v>30</v>
      </c>
      <c r="F47" s="93">
        <v>30</v>
      </c>
      <c r="G47" s="93">
        <v>30</v>
      </c>
      <c r="H47" s="93">
        <v>30</v>
      </c>
      <c r="I47" s="93">
        <v>30</v>
      </c>
      <c r="J47" s="93">
        <v>30</v>
      </c>
      <c r="K47" s="93">
        <v>30</v>
      </c>
      <c r="L47" s="93">
        <v>30</v>
      </c>
      <c r="M47" s="93">
        <v>30</v>
      </c>
      <c r="N47" s="93">
        <v>30</v>
      </c>
      <c r="O47" s="93">
        <v>30</v>
      </c>
      <c r="P47" s="93">
        <v>30</v>
      </c>
      <c r="Q47" s="93">
        <v>30</v>
      </c>
      <c r="R47" s="93">
        <v>30</v>
      </c>
      <c r="S47" s="93">
        <v>30</v>
      </c>
      <c r="T47" s="93">
        <v>30</v>
      </c>
      <c r="U47" s="93">
        <v>30</v>
      </c>
      <c r="V47" s="93">
        <v>30</v>
      </c>
      <c r="W47" s="93">
        <v>30</v>
      </c>
      <c r="X47" s="93">
        <v>30</v>
      </c>
      <c r="Y47" s="93">
        <v>30</v>
      </c>
      <c r="Z47" s="93">
        <v>30</v>
      </c>
      <c r="AA47" s="93">
        <v>30</v>
      </c>
      <c r="AB47" s="93">
        <v>30</v>
      </c>
      <c r="AC47" s="93">
        <v>720</v>
      </c>
    </row>
    <row r="48" spans="1:31" s="93" customFormat="1" ht="10.5">
      <c r="D48" s="93" t="s">
        <v>149</v>
      </c>
      <c r="E48" s="93">
        <v>24</v>
      </c>
      <c r="F48" s="93">
        <v>30</v>
      </c>
      <c r="G48" s="93">
        <v>30</v>
      </c>
      <c r="H48" s="93">
        <v>30</v>
      </c>
      <c r="I48" s="93">
        <v>30</v>
      </c>
      <c r="J48" s="93">
        <v>24</v>
      </c>
      <c r="K48" s="93">
        <v>24</v>
      </c>
      <c r="L48" s="93">
        <v>24</v>
      </c>
      <c r="M48" s="93">
        <v>24</v>
      </c>
      <c r="N48" s="93">
        <v>24</v>
      </c>
      <c r="O48" s="93">
        <v>24</v>
      </c>
      <c r="P48" s="93">
        <v>24</v>
      </c>
      <c r="Q48" s="93">
        <v>24</v>
      </c>
      <c r="R48" s="93">
        <v>24</v>
      </c>
      <c r="S48" s="93">
        <v>24</v>
      </c>
      <c r="T48" s="93">
        <v>24</v>
      </c>
      <c r="U48" s="93">
        <v>24</v>
      </c>
      <c r="V48" s="93">
        <v>24</v>
      </c>
      <c r="W48" s="93">
        <v>24</v>
      </c>
      <c r="X48" s="93">
        <v>24</v>
      </c>
      <c r="Y48" s="93">
        <v>24</v>
      </c>
      <c r="Z48" s="93">
        <v>24</v>
      </c>
      <c r="AA48" s="93">
        <v>24</v>
      </c>
      <c r="AB48" s="93">
        <v>24</v>
      </c>
      <c r="AC48" s="93">
        <v>600</v>
      </c>
    </row>
    <row r="49" spans="1:31" s="93" customFormat="1" ht="10.5">
      <c r="A49" s="93" t="s">
        <v>152</v>
      </c>
      <c r="B49" s="93" t="s">
        <v>125</v>
      </c>
      <c r="C49" s="93" t="s">
        <v>123</v>
      </c>
      <c r="D49" s="93" t="s">
        <v>144</v>
      </c>
      <c r="E49" s="93">
        <v>19</v>
      </c>
      <c r="F49" s="93">
        <v>15.6</v>
      </c>
      <c r="G49" s="93">
        <v>15.6</v>
      </c>
      <c r="H49" s="93">
        <v>15.6</v>
      </c>
      <c r="I49" s="93">
        <v>15.6</v>
      </c>
      <c r="J49" s="93">
        <v>19</v>
      </c>
      <c r="K49" s="93">
        <v>19</v>
      </c>
      <c r="L49" s="93">
        <v>19</v>
      </c>
      <c r="M49" s="93">
        <v>19</v>
      </c>
      <c r="N49" s="93">
        <v>19</v>
      </c>
      <c r="O49" s="93">
        <v>19</v>
      </c>
      <c r="P49" s="93">
        <v>19</v>
      </c>
      <c r="Q49" s="93">
        <v>19</v>
      </c>
      <c r="R49" s="93">
        <v>19</v>
      </c>
      <c r="S49" s="93">
        <v>19</v>
      </c>
      <c r="T49" s="93">
        <v>19</v>
      </c>
      <c r="U49" s="93">
        <v>19</v>
      </c>
      <c r="V49" s="93">
        <v>19</v>
      </c>
      <c r="W49" s="93">
        <v>19</v>
      </c>
      <c r="X49" s="93">
        <v>19</v>
      </c>
      <c r="Y49" s="93">
        <v>19</v>
      </c>
      <c r="Z49" s="93">
        <v>19</v>
      </c>
      <c r="AA49" s="93">
        <v>19</v>
      </c>
      <c r="AB49" s="93">
        <v>19</v>
      </c>
      <c r="AC49" s="93">
        <v>442.4</v>
      </c>
      <c r="AD49" s="93">
        <v>3096.8</v>
      </c>
      <c r="AE49" s="93">
        <v>161476</v>
      </c>
    </row>
    <row r="50" spans="1:31" s="93" customFormat="1" ht="10.5">
      <c r="D50" s="93" t="s">
        <v>142</v>
      </c>
      <c r="E50" s="93">
        <v>15.6</v>
      </c>
      <c r="F50" s="93">
        <v>15.6</v>
      </c>
      <c r="G50" s="93">
        <v>15.6</v>
      </c>
      <c r="H50" s="93">
        <v>15.6</v>
      </c>
      <c r="I50" s="93">
        <v>15.6</v>
      </c>
      <c r="J50" s="93">
        <v>15.6</v>
      </c>
      <c r="K50" s="93">
        <v>15.6</v>
      </c>
      <c r="L50" s="93">
        <v>15.6</v>
      </c>
      <c r="M50" s="93">
        <v>15.6</v>
      </c>
      <c r="N50" s="93">
        <v>15.6</v>
      </c>
      <c r="O50" s="93">
        <v>15.6</v>
      </c>
      <c r="P50" s="93">
        <v>15.6</v>
      </c>
      <c r="Q50" s="93">
        <v>15.6</v>
      </c>
      <c r="R50" s="93">
        <v>15.6</v>
      </c>
      <c r="S50" s="93">
        <v>15.6</v>
      </c>
      <c r="T50" s="93">
        <v>15.6</v>
      </c>
      <c r="U50" s="93">
        <v>15.6</v>
      </c>
      <c r="V50" s="93">
        <v>15.6</v>
      </c>
      <c r="W50" s="93">
        <v>15.6</v>
      </c>
      <c r="X50" s="93">
        <v>15.6</v>
      </c>
      <c r="Y50" s="93">
        <v>15.6</v>
      </c>
      <c r="Z50" s="93">
        <v>15.6</v>
      </c>
      <c r="AA50" s="93">
        <v>15.6</v>
      </c>
      <c r="AB50" s="93">
        <v>15.6</v>
      </c>
      <c r="AC50" s="93">
        <v>374.4</v>
      </c>
    </row>
    <row r="51" spans="1:31" s="93" customFormat="1" ht="10.5">
      <c r="D51" s="93" t="s">
        <v>143</v>
      </c>
      <c r="E51" s="93">
        <v>21</v>
      </c>
      <c r="F51" s="93">
        <v>21</v>
      </c>
      <c r="G51" s="93">
        <v>21</v>
      </c>
      <c r="H51" s="93">
        <v>21</v>
      </c>
      <c r="I51" s="93">
        <v>21</v>
      </c>
      <c r="J51" s="93">
        <v>21</v>
      </c>
      <c r="K51" s="93">
        <v>21</v>
      </c>
      <c r="L51" s="93">
        <v>21</v>
      </c>
      <c r="M51" s="93">
        <v>21</v>
      </c>
      <c r="N51" s="93">
        <v>21</v>
      </c>
      <c r="O51" s="93">
        <v>21</v>
      </c>
      <c r="P51" s="93">
        <v>21</v>
      </c>
      <c r="Q51" s="93">
        <v>21</v>
      </c>
      <c r="R51" s="93">
        <v>21</v>
      </c>
      <c r="S51" s="93">
        <v>21</v>
      </c>
      <c r="T51" s="93">
        <v>21</v>
      </c>
      <c r="U51" s="93">
        <v>21</v>
      </c>
      <c r="V51" s="93">
        <v>21</v>
      </c>
      <c r="W51" s="93">
        <v>21</v>
      </c>
      <c r="X51" s="93">
        <v>21</v>
      </c>
      <c r="Y51" s="93">
        <v>21</v>
      </c>
      <c r="Z51" s="93">
        <v>21</v>
      </c>
      <c r="AA51" s="93">
        <v>21</v>
      </c>
      <c r="AB51" s="93">
        <v>21</v>
      </c>
      <c r="AC51" s="93">
        <v>504</v>
      </c>
    </row>
    <row r="52" spans="1:31" s="93" customFormat="1" ht="10.5">
      <c r="D52" s="93" t="s">
        <v>155</v>
      </c>
      <c r="E52" s="93">
        <v>19</v>
      </c>
      <c r="F52" s="93">
        <v>15.6</v>
      </c>
      <c r="G52" s="93">
        <v>15.6</v>
      </c>
      <c r="H52" s="93">
        <v>15.6</v>
      </c>
      <c r="I52" s="93">
        <v>15.6</v>
      </c>
      <c r="J52" s="93">
        <v>19</v>
      </c>
      <c r="K52" s="93">
        <v>19</v>
      </c>
      <c r="L52" s="93">
        <v>19</v>
      </c>
      <c r="M52" s="93">
        <v>19</v>
      </c>
      <c r="N52" s="93">
        <v>19</v>
      </c>
      <c r="O52" s="93">
        <v>19</v>
      </c>
      <c r="P52" s="93">
        <v>19</v>
      </c>
      <c r="Q52" s="93">
        <v>19</v>
      </c>
      <c r="R52" s="93">
        <v>19</v>
      </c>
      <c r="S52" s="93">
        <v>19</v>
      </c>
      <c r="T52" s="93">
        <v>19</v>
      </c>
      <c r="U52" s="93">
        <v>19</v>
      </c>
      <c r="V52" s="93">
        <v>19</v>
      </c>
      <c r="W52" s="93">
        <v>19</v>
      </c>
      <c r="X52" s="93">
        <v>19</v>
      </c>
      <c r="Y52" s="93">
        <v>19</v>
      </c>
      <c r="Z52" s="93">
        <v>19</v>
      </c>
      <c r="AA52" s="93">
        <v>19</v>
      </c>
      <c r="AB52" s="93">
        <v>19</v>
      </c>
      <c r="AC52" s="93">
        <v>442.4</v>
      </c>
    </row>
    <row r="53" spans="1:31" s="93" customFormat="1" ht="10.5">
      <c r="D53" s="93" t="s">
        <v>149</v>
      </c>
      <c r="E53" s="93">
        <v>19</v>
      </c>
      <c r="F53" s="93">
        <v>15.6</v>
      </c>
      <c r="G53" s="93">
        <v>15.6</v>
      </c>
      <c r="H53" s="93">
        <v>15.6</v>
      </c>
      <c r="I53" s="93">
        <v>15.6</v>
      </c>
      <c r="J53" s="93">
        <v>19</v>
      </c>
      <c r="K53" s="93">
        <v>19</v>
      </c>
      <c r="L53" s="93">
        <v>19</v>
      </c>
      <c r="M53" s="93">
        <v>19</v>
      </c>
      <c r="N53" s="93">
        <v>19</v>
      </c>
      <c r="O53" s="93">
        <v>19</v>
      </c>
      <c r="P53" s="93">
        <v>19</v>
      </c>
      <c r="Q53" s="93">
        <v>19</v>
      </c>
      <c r="R53" s="93">
        <v>19</v>
      </c>
      <c r="S53" s="93">
        <v>19</v>
      </c>
      <c r="T53" s="93">
        <v>19</v>
      </c>
      <c r="U53" s="93">
        <v>19</v>
      </c>
      <c r="V53" s="93">
        <v>19</v>
      </c>
      <c r="W53" s="93">
        <v>19</v>
      </c>
      <c r="X53" s="93">
        <v>19</v>
      </c>
      <c r="Y53" s="93">
        <v>19</v>
      </c>
      <c r="Z53" s="93">
        <v>19</v>
      </c>
      <c r="AA53" s="93">
        <v>19</v>
      </c>
      <c r="AB53" s="93">
        <v>19</v>
      </c>
      <c r="AC53" s="93">
        <v>442.4</v>
      </c>
    </row>
    <row r="54" spans="1:31" s="93" customFormat="1" ht="10.5">
      <c r="A54" s="93" t="s">
        <v>153</v>
      </c>
      <c r="B54" s="93" t="s">
        <v>125</v>
      </c>
      <c r="C54" s="93" t="s">
        <v>123</v>
      </c>
      <c r="D54" s="93" t="s">
        <v>140</v>
      </c>
      <c r="E54" s="93">
        <v>26</v>
      </c>
      <c r="F54" s="93">
        <v>30</v>
      </c>
      <c r="G54" s="93">
        <v>30</v>
      </c>
      <c r="H54" s="93">
        <v>30</v>
      </c>
      <c r="I54" s="93">
        <v>30</v>
      </c>
      <c r="J54" s="93">
        <v>26</v>
      </c>
      <c r="K54" s="93">
        <v>26</v>
      </c>
      <c r="L54" s="93">
        <v>26</v>
      </c>
      <c r="M54" s="93">
        <v>26</v>
      </c>
      <c r="N54" s="93">
        <v>26</v>
      </c>
      <c r="O54" s="93">
        <v>26</v>
      </c>
      <c r="P54" s="93">
        <v>26</v>
      </c>
      <c r="Q54" s="93">
        <v>26</v>
      </c>
      <c r="R54" s="93">
        <v>26</v>
      </c>
      <c r="S54" s="93">
        <v>26</v>
      </c>
      <c r="T54" s="93">
        <v>26</v>
      </c>
      <c r="U54" s="93">
        <v>26</v>
      </c>
      <c r="V54" s="93">
        <v>26</v>
      </c>
      <c r="W54" s="93">
        <v>26</v>
      </c>
      <c r="X54" s="93">
        <v>26</v>
      </c>
      <c r="Y54" s="93">
        <v>26</v>
      </c>
      <c r="Z54" s="93">
        <v>26</v>
      </c>
      <c r="AA54" s="93">
        <v>26</v>
      </c>
      <c r="AB54" s="93">
        <v>26</v>
      </c>
      <c r="AC54" s="93">
        <v>640</v>
      </c>
      <c r="AD54" s="93">
        <v>4480</v>
      </c>
      <c r="AE54" s="93">
        <v>233600</v>
      </c>
    </row>
    <row r="55" spans="1:31" s="93" customFormat="1" ht="10.5">
      <c r="D55" s="93" t="s">
        <v>155</v>
      </c>
      <c r="E55" s="93">
        <v>26</v>
      </c>
      <c r="F55" s="93">
        <v>30</v>
      </c>
      <c r="G55" s="93">
        <v>30</v>
      </c>
      <c r="H55" s="93">
        <v>30</v>
      </c>
      <c r="I55" s="93">
        <v>30</v>
      </c>
      <c r="J55" s="93">
        <v>26</v>
      </c>
      <c r="K55" s="93">
        <v>26</v>
      </c>
      <c r="L55" s="93">
        <v>26</v>
      </c>
      <c r="M55" s="93">
        <v>26</v>
      </c>
      <c r="N55" s="93">
        <v>26</v>
      </c>
      <c r="O55" s="93">
        <v>26</v>
      </c>
      <c r="P55" s="93">
        <v>26</v>
      </c>
      <c r="Q55" s="93">
        <v>26</v>
      </c>
      <c r="R55" s="93">
        <v>26</v>
      </c>
      <c r="S55" s="93">
        <v>26</v>
      </c>
      <c r="T55" s="93">
        <v>26</v>
      </c>
      <c r="U55" s="93">
        <v>26</v>
      </c>
      <c r="V55" s="93">
        <v>26</v>
      </c>
      <c r="W55" s="93">
        <v>26</v>
      </c>
      <c r="X55" s="93">
        <v>26</v>
      </c>
      <c r="Y55" s="93">
        <v>26</v>
      </c>
      <c r="Z55" s="93">
        <v>26</v>
      </c>
      <c r="AA55" s="93">
        <v>26</v>
      </c>
      <c r="AB55" s="93">
        <v>26</v>
      </c>
      <c r="AC55" s="93">
        <v>640</v>
      </c>
    </row>
    <row r="56" spans="1:31" s="93" customFormat="1" ht="10.5">
      <c r="D56" s="93" t="s">
        <v>143</v>
      </c>
      <c r="E56" s="93">
        <v>30</v>
      </c>
      <c r="F56" s="93">
        <v>30</v>
      </c>
      <c r="G56" s="93">
        <v>30</v>
      </c>
      <c r="H56" s="93">
        <v>30</v>
      </c>
      <c r="I56" s="93">
        <v>30</v>
      </c>
      <c r="J56" s="93">
        <v>30</v>
      </c>
      <c r="K56" s="93">
        <v>30</v>
      </c>
      <c r="L56" s="93">
        <v>30</v>
      </c>
      <c r="M56" s="93">
        <v>30</v>
      </c>
      <c r="N56" s="93">
        <v>30</v>
      </c>
      <c r="O56" s="93">
        <v>30</v>
      </c>
      <c r="P56" s="93">
        <v>30</v>
      </c>
      <c r="Q56" s="93">
        <v>30</v>
      </c>
      <c r="R56" s="93">
        <v>30</v>
      </c>
      <c r="S56" s="93">
        <v>30</v>
      </c>
      <c r="T56" s="93">
        <v>30</v>
      </c>
      <c r="U56" s="93">
        <v>30</v>
      </c>
      <c r="V56" s="93">
        <v>30</v>
      </c>
      <c r="W56" s="93">
        <v>30</v>
      </c>
      <c r="X56" s="93">
        <v>30</v>
      </c>
      <c r="Y56" s="93">
        <v>30</v>
      </c>
      <c r="Z56" s="93">
        <v>30</v>
      </c>
      <c r="AA56" s="93">
        <v>30</v>
      </c>
      <c r="AB56" s="93">
        <v>30</v>
      </c>
      <c r="AC56" s="93">
        <v>720</v>
      </c>
    </row>
    <row r="57" spans="1:31" s="93" customFormat="1" ht="10.5">
      <c r="D57" s="93" t="s">
        <v>149</v>
      </c>
      <c r="E57" s="93">
        <v>26</v>
      </c>
      <c r="F57" s="93">
        <v>30</v>
      </c>
      <c r="G57" s="93">
        <v>30</v>
      </c>
      <c r="H57" s="93">
        <v>30</v>
      </c>
      <c r="I57" s="93">
        <v>30</v>
      </c>
      <c r="J57" s="93">
        <v>26</v>
      </c>
      <c r="K57" s="93">
        <v>26</v>
      </c>
      <c r="L57" s="93">
        <v>26</v>
      </c>
      <c r="M57" s="93">
        <v>26</v>
      </c>
      <c r="N57" s="93">
        <v>26</v>
      </c>
      <c r="O57" s="93">
        <v>26</v>
      </c>
      <c r="P57" s="93">
        <v>26</v>
      </c>
      <c r="Q57" s="93">
        <v>26</v>
      </c>
      <c r="R57" s="93">
        <v>26</v>
      </c>
      <c r="S57" s="93">
        <v>26</v>
      </c>
      <c r="T57" s="93">
        <v>26</v>
      </c>
      <c r="U57" s="93">
        <v>26</v>
      </c>
      <c r="V57" s="93">
        <v>26</v>
      </c>
      <c r="W57" s="93">
        <v>26</v>
      </c>
      <c r="X57" s="93">
        <v>26</v>
      </c>
      <c r="Y57" s="93">
        <v>26</v>
      </c>
      <c r="Z57" s="93">
        <v>26</v>
      </c>
      <c r="AA57" s="93">
        <v>26</v>
      </c>
      <c r="AB57" s="93">
        <v>26</v>
      </c>
      <c r="AC57" s="93">
        <v>640</v>
      </c>
    </row>
    <row r="58" spans="1:31" s="93" customFormat="1" ht="10.5">
      <c r="A58" s="93" t="s">
        <v>260</v>
      </c>
      <c r="B58" s="93" t="s">
        <v>261</v>
      </c>
      <c r="C58" s="93" t="s">
        <v>123</v>
      </c>
      <c r="D58" s="93" t="s">
        <v>140</v>
      </c>
      <c r="E58" s="93">
        <v>50</v>
      </c>
      <c r="F58" s="93">
        <v>50</v>
      </c>
      <c r="G58" s="93">
        <v>50</v>
      </c>
      <c r="H58" s="93">
        <v>50</v>
      </c>
      <c r="I58" s="93">
        <v>50</v>
      </c>
      <c r="J58" s="93">
        <v>50</v>
      </c>
      <c r="K58" s="93">
        <v>50</v>
      </c>
      <c r="L58" s="93">
        <v>50</v>
      </c>
      <c r="M58" s="93">
        <v>50</v>
      </c>
      <c r="N58" s="93">
        <v>50</v>
      </c>
      <c r="O58" s="93">
        <v>50</v>
      </c>
      <c r="P58" s="93">
        <v>50</v>
      </c>
      <c r="Q58" s="93">
        <v>50</v>
      </c>
      <c r="R58" s="93">
        <v>50</v>
      </c>
      <c r="S58" s="93">
        <v>50</v>
      </c>
      <c r="T58" s="93">
        <v>50</v>
      </c>
      <c r="U58" s="93">
        <v>50</v>
      </c>
      <c r="V58" s="93">
        <v>50</v>
      </c>
      <c r="W58" s="93">
        <v>50</v>
      </c>
      <c r="X58" s="93">
        <v>50</v>
      </c>
      <c r="Y58" s="93">
        <v>50</v>
      </c>
      <c r="Z58" s="93">
        <v>50</v>
      </c>
      <c r="AA58" s="93">
        <v>50</v>
      </c>
      <c r="AB58" s="93">
        <v>50</v>
      </c>
      <c r="AC58" s="93">
        <v>1200</v>
      </c>
      <c r="AD58" s="93">
        <v>8400</v>
      </c>
      <c r="AE58" s="93">
        <v>438000</v>
      </c>
    </row>
    <row r="59" spans="1:31" s="93" customFormat="1" ht="10.5">
      <c r="D59" s="93" t="s">
        <v>148</v>
      </c>
      <c r="E59" s="93">
        <v>50</v>
      </c>
      <c r="F59" s="93">
        <v>50</v>
      </c>
      <c r="G59" s="93">
        <v>50</v>
      </c>
      <c r="H59" s="93">
        <v>50</v>
      </c>
      <c r="I59" s="93">
        <v>50</v>
      </c>
      <c r="J59" s="93">
        <v>50</v>
      </c>
      <c r="K59" s="93">
        <v>50</v>
      </c>
      <c r="L59" s="93">
        <v>50</v>
      </c>
      <c r="M59" s="93">
        <v>50</v>
      </c>
      <c r="N59" s="93">
        <v>50</v>
      </c>
      <c r="O59" s="93">
        <v>50</v>
      </c>
      <c r="P59" s="93">
        <v>50</v>
      </c>
      <c r="Q59" s="93">
        <v>50</v>
      </c>
      <c r="R59" s="93">
        <v>50</v>
      </c>
      <c r="S59" s="93">
        <v>50</v>
      </c>
      <c r="T59" s="93">
        <v>50</v>
      </c>
      <c r="U59" s="93">
        <v>50</v>
      </c>
      <c r="V59" s="93">
        <v>50</v>
      </c>
      <c r="W59" s="93">
        <v>50</v>
      </c>
      <c r="X59" s="93">
        <v>50</v>
      </c>
      <c r="Y59" s="93">
        <v>50</v>
      </c>
      <c r="Z59" s="93">
        <v>50</v>
      </c>
      <c r="AA59" s="93">
        <v>50</v>
      </c>
      <c r="AB59" s="93">
        <v>50</v>
      </c>
      <c r="AC59" s="93">
        <v>1200</v>
      </c>
    </row>
    <row r="60" spans="1:31" s="93" customFormat="1" ht="10.5">
      <c r="D60" s="93" t="s">
        <v>149</v>
      </c>
      <c r="E60" s="93">
        <v>50</v>
      </c>
      <c r="F60" s="93">
        <v>50</v>
      </c>
      <c r="G60" s="93">
        <v>50</v>
      </c>
      <c r="H60" s="93">
        <v>50</v>
      </c>
      <c r="I60" s="93">
        <v>50</v>
      </c>
      <c r="J60" s="93">
        <v>50</v>
      </c>
      <c r="K60" s="93">
        <v>50</v>
      </c>
      <c r="L60" s="93">
        <v>50</v>
      </c>
      <c r="M60" s="93">
        <v>50</v>
      </c>
      <c r="N60" s="93">
        <v>50</v>
      </c>
      <c r="O60" s="93">
        <v>50</v>
      </c>
      <c r="P60" s="93">
        <v>50</v>
      </c>
      <c r="Q60" s="93">
        <v>50</v>
      </c>
      <c r="R60" s="93">
        <v>50</v>
      </c>
      <c r="S60" s="93">
        <v>50</v>
      </c>
      <c r="T60" s="93">
        <v>50</v>
      </c>
      <c r="U60" s="93">
        <v>50</v>
      </c>
      <c r="V60" s="93">
        <v>50</v>
      </c>
      <c r="W60" s="93">
        <v>50</v>
      </c>
      <c r="X60" s="93">
        <v>50</v>
      </c>
      <c r="Y60" s="93">
        <v>50</v>
      </c>
      <c r="Z60" s="93">
        <v>50</v>
      </c>
      <c r="AA60" s="93">
        <v>50</v>
      </c>
      <c r="AB60" s="93">
        <v>50</v>
      </c>
      <c r="AC60" s="93">
        <v>1200</v>
      </c>
    </row>
    <row r="61" spans="1:31" s="93" customFormat="1" ht="10.5">
      <c r="A61" s="93" t="s">
        <v>308</v>
      </c>
      <c r="B61" s="93" t="s">
        <v>261</v>
      </c>
      <c r="C61" s="93" t="s">
        <v>123</v>
      </c>
      <c r="D61" s="93" t="s">
        <v>124</v>
      </c>
      <c r="E61" s="93">
        <v>30</v>
      </c>
      <c r="F61" s="93">
        <v>30</v>
      </c>
      <c r="G61" s="93">
        <v>30</v>
      </c>
      <c r="H61" s="93">
        <v>30</v>
      </c>
      <c r="I61" s="93">
        <v>30</v>
      </c>
      <c r="J61" s="93">
        <v>30</v>
      </c>
      <c r="K61" s="93">
        <v>30</v>
      </c>
      <c r="L61" s="93">
        <v>30</v>
      </c>
      <c r="M61" s="93">
        <v>30</v>
      </c>
      <c r="N61" s="93">
        <v>30</v>
      </c>
      <c r="O61" s="93">
        <v>30</v>
      </c>
      <c r="P61" s="93">
        <v>30</v>
      </c>
      <c r="Q61" s="93">
        <v>30</v>
      </c>
      <c r="R61" s="93">
        <v>30</v>
      </c>
      <c r="S61" s="93">
        <v>30</v>
      </c>
      <c r="T61" s="93">
        <v>30</v>
      </c>
      <c r="U61" s="93">
        <v>30</v>
      </c>
      <c r="V61" s="93">
        <v>30</v>
      </c>
      <c r="W61" s="93">
        <v>30</v>
      </c>
      <c r="X61" s="93">
        <v>30</v>
      </c>
      <c r="Y61" s="93">
        <v>30</v>
      </c>
      <c r="Z61" s="93">
        <v>30</v>
      </c>
      <c r="AA61" s="93">
        <v>30</v>
      </c>
      <c r="AB61" s="93">
        <v>30</v>
      </c>
      <c r="AC61" s="93">
        <v>720</v>
      </c>
      <c r="AD61" s="93">
        <v>5040</v>
      </c>
      <c r="AE61" s="93">
        <v>262800</v>
      </c>
    </row>
    <row r="62" spans="1:31" s="93" customFormat="1" ht="10.5">
      <c r="A62" s="93" t="s">
        <v>309</v>
      </c>
      <c r="B62" s="93" t="s">
        <v>261</v>
      </c>
      <c r="C62" s="93" t="s">
        <v>123</v>
      </c>
      <c r="D62" s="93" t="s">
        <v>124</v>
      </c>
      <c r="E62" s="93">
        <v>60</v>
      </c>
      <c r="F62" s="93">
        <v>60</v>
      </c>
      <c r="G62" s="93">
        <v>60</v>
      </c>
      <c r="H62" s="93">
        <v>60</v>
      </c>
      <c r="I62" s="93">
        <v>60</v>
      </c>
      <c r="J62" s="93">
        <v>60</v>
      </c>
      <c r="K62" s="93">
        <v>60</v>
      </c>
      <c r="L62" s="93">
        <v>60</v>
      </c>
      <c r="M62" s="93">
        <v>60</v>
      </c>
      <c r="N62" s="93">
        <v>60</v>
      </c>
      <c r="O62" s="93">
        <v>60</v>
      </c>
      <c r="P62" s="93">
        <v>60</v>
      </c>
      <c r="Q62" s="93">
        <v>60</v>
      </c>
      <c r="R62" s="93">
        <v>60</v>
      </c>
      <c r="S62" s="93">
        <v>60</v>
      </c>
      <c r="T62" s="93">
        <v>60</v>
      </c>
      <c r="U62" s="93">
        <v>60</v>
      </c>
      <c r="V62" s="93">
        <v>60</v>
      </c>
      <c r="W62" s="93">
        <v>60</v>
      </c>
      <c r="X62" s="93">
        <v>60</v>
      </c>
      <c r="Y62" s="93">
        <v>60</v>
      </c>
      <c r="Z62" s="93">
        <v>60</v>
      </c>
      <c r="AA62" s="93">
        <v>60</v>
      </c>
      <c r="AB62" s="93">
        <v>60</v>
      </c>
      <c r="AC62" s="93">
        <v>1440</v>
      </c>
      <c r="AD62" s="93">
        <v>10080</v>
      </c>
      <c r="AE62" s="93">
        <v>525600</v>
      </c>
    </row>
    <row r="63" spans="1:31" s="93" customFormat="1" ht="10.5">
      <c r="A63" s="93" t="s">
        <v>146</v>
      </c>
      <c r="B63" s="93" t="s">
        <v>122</v>
      </c>
      <c r="C63" s="93" t="s">
        <v>123</v>
      </c>
      <c r="D63" s="93" t="s">
        <v>140</v>
      </c>
      <c r="E63" s="93">
        <v>1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1</v>
      </c>
      <c r="L63" s="93">
        <v>1</v>
      </c>
      <c r="M63" s="93">
        <v>1</v>
      </c>
      <c r="N63" s="93">
        <v>1</v>
      </c>
      <c r="O63" s="93">
        <v>1</v>
      </c>
      <c r="P63" s="93">
        <v>1</v>
      </c>
      <c r="Q63" s="93">
        <v>1</v>
      </c>
      <c r="R63" s="93">
        <v>1</v>
      </c>
      <c r="S63" s="93">
        <v>1</v>
      </c>
      <c r="T63" s="93">
        <v>1</v>
      </c>
      <c r="U63" s="93">
        <v>1</v>
      </c>
      <c r="V63" s="93">
        <v>1</v>
      </c>
      <c r="W63" s="93">
        <v>1</v>
      </c>
      <c r="X63" s="93">
        <v>1</v>
      </c>
      <c r="Y63" s="93">
        <v>1</v>
      </c>
      <c r="Z63" s="93">
        <v>1</v>
      </c>
      <c r="AA63" s="93">
        <v>1</v>
      </c>
      <c r="AB63" s="93">
        <v>1</v>
      </c>
      <c r="AC63" s="93">
        <v>19</v>
      </c>
      <c r="AD63" s="93">
        <v>133</v>
      </c>
      <c r="AE63" s="93">
        <v>6935</v>
      </c>
    </row>
    <row r="64" spans="1:31" s="93" customFormat="1" ht="10.5">
      <c r="D64" s="93" t="s">
        <v>155</v>
      </c>
      <c r="E64" s="93">
        <v>1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1</v>
      </c>
      <c r="L64" s="93">
        <v>1</v>
      </c>
      <c r="M64" s="93">
        <v>1</v>
      </c>
      <c r="N64" s="93">
        <v>1</v>
      </c>
      <c r="O64" s="93">
        <v>1</v>
      </c>
      <c r="P64" s="93">
        <v>1</v>
      </c>
      <c r="Q64" s="93">
        <v>1</v>
      </c>
      <c r="R64" s="93">
        <v>1</v>
      </c>
      <c r="S64" s="93">
        <v>1</v>
      </c>
      <c r="T64" s="93">
        <v>1</v>
      </c>
      <c r="U64" s="93">
        <v>1</v>
      </c>
      <c r="V64" s="93">
        <v>1</v>
      </c>
      <c r="W64" s="93">
        <v>1</v>
      </c>
      <c r="X64" s="93">
        <v>1</v>
      </c>
      <c r="Y64" s="93">
        <v>1</v>
      </c>
      <c r="Z64" s="93">
        <v>1</v>
      </c>
      <c r="AA64" s="93">
        <v>1</v>
      </c>
      <c r="AB64" s="93">
        <v>1</v>
      </c>
      <c r="AC64" s="93">
        <v>19</v>
      </c>
    </row>
    <row r="65" spans="1:31" s="93" customFormat="1" ht="10.5">
      <c r="D65" s="93" t="s">
        <v>143</v>
      </c>
      <c r="E65" s="93">
        <v>1</v>
      </c>
      <c r="F65" s="93">
        <v>1</v>
      </c>
      <c r="G65" s="93">
        <v>1</v>
      </c>
      <c r="H65" s="93">
        <v>1</v>
      </c>
      <c r="I65" s="93">
        <v>1</v>
      </c>
      <c r="J65" s="93">
        <v>1</v>
      </c>
      <c r="K65" s="93">
        <v>1</v>
      </c>
      <c r="L65" s="93">
        <v>1</v>
      </c>
      <c r="M65" s="93">
        <v>1</v>
      </c>
      <c r="N65" s="93">
        <v>1</v>
      </c>
      <c r="O65" s="93">
        <v>1</v>
      </c>
      <c r="P65" s="93">
        <v>1</v>
      </c>
      <c r="Q65" s="93">
        <v>1</v>
      </c>
      <c r="R65" s="93">
        <v>1</v>
      </c>
      <c r="S65" s="93">
        <v>1</v>
      </c>
      <c r="T65" s="93">
        <v>1</v>
      </c>
      <c r="U65" s="93">
        <v>1</v>
      </c>
      <c r="V65" s="93">
        <v>1</v>
      </c>
      <c r="W65" s="93">
        <v>1</v>
      </c>
      <c r="X65" s="93">
        <v>1</v>
      </c>
      <c r="Y65" s="93">
        <v>1</v>
      </c>
      <c r="Z65" s="93">
        <v>1</v>
      </c>
      <c r="AA65" s="93">
        <v>1</v>
      </c>
      <c r="AB65" s="93">
        <v>1</v>
      </c>
      <c r="AC65" s="93">
        <v>24</v>
      </c>
    </row>
    <row r="66" spans="1:31" s="93" customFormat="1" ht="10.5">
      <c r="D66" s="93" t="s">
        <v>149</v>
      </c>
      <c r="E66" s="93">
        <v>1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1</v>
      </c>
      <c r="L66" s="93">
        <v>1</v>
      </c>
      <c r="M66" s="93">
        <v>1</v>
      </c>
      <c r="N66" s="93">
        <v>1</v>
      </c>
      <c r="O66" s="93">
        <v>1</v>
      </c>
      <c r="P66" s="93">
        <v>1</v>
      </c>
      <c r="Q66" s="93">
        <v>1</v>
      </c>
      <c r="R66" s="93">
        <v>1</v>
      </c>
      <c r="S66" s="93">
        <v>1</v>
      </c>
      <c r="T66" s="93">
        <v>1</v>
      </c>
      <c r="U66" s="93">
        <v>1</v>
      </c>
      <c r="V66" s="93">
        <v>1</v>
      </c>
      <c r="W66" s="93">
        <v>1</v>
      </c>
      <c r="X66" s="93">
        <v>1</v>
      </c>
      <c r="Y66" s="93">
        <v>1</v>
      </c>
      <c r="Z66" s="93">
        <v>1</v>
      </c>
      <c r="AA66" s="93">
        <v>1</v>
      </c>
      <c r="AB66" s="93">
        <v>1</v>
      </c>
      <c r="AC66" s="93">
        <v>19</v>
      </c>
    </row>
    <row r="67" spans="1:31" s="93" customFormat="1" ht="10.5">
      <c r="A67" s="93" t="s">
        <v>145</v>
      </c>
      <c r="B67" s="93" t="s">
        <v>122</v>
      </c>
      <c r="C67" s="93" t="s">
        <v>123</v>
      </c>
      <c r="D67" s="93" t="s">
        <v>124</v>
      </c>
      <c r="E67" s="93">
        <v>1</v>
      </c>
      <c r="F67" s="93">
        <v>1</v>
      </c>
      <c r="G67" s="93">
        <v>1</v>
      </c>
      <c r="H67" s="93">
        <v>1</v>
      </c>
      <c r="I67" s="93">
        <v>1</v>
      </c>
      <c r="J67" s="93">
        <v>1</v>
      </c>
      <c r="K67" s="93">
        <v>1</v>
      </c>
      <c r="L67" s="93">
        <v>1</v>
      </c>
      <c r="M67" s="93">
        <v>1</v>
      </c>
      <c r="N67" s="93">
        <v>1</v>
      </c>
      <c r="O67" s="93">
        <v>1</v>
      </c>
      <c r="P67" s="93">
        <v>1</v>
      </c>
      <c r="Q67" s="93">
        <v>1</v>
      </c>
      <c r="R67" s="93">
        <v>1</v>
      </c>
      <c r="S67" s="93">
        <v>1</v>
      </c>
      <c r="T67" s="93">
        <v>1</v>
      </c>
      <c r="U67" s="93">
        <v>1</v>
      </c>
      <c r="V67" s="93">
        <v>1</v>
      </c>
      <c r="W67" s="93">
        <v>1</v>
      </c>
      <c r="X67" s="93">
        <v>1</v>
      </c>
      <c r="Y67" s="93">
        <v>1</v>
      </c>
      <c r="Z67" s="93">
        <v>1</v>
      </c>
      <c r="AA67" s="93">
        <v>1</v>
      </c>
      <c r="AB67" s="93">
        <v>1</v>
      </c>
      <c r="AC67" s="93">
        <v>24</v>
      </c>
      <c r="AD67" s="93">
        <v>168</v>
      </c>
      <c r="AE67" s="93">
        <v>8760</v>
      </c>
    </row>
    <row r="68" spans="1:31" s="93" customFormat="1" ht="10.5">
      <c r="A68" s="93" t="s">
        <v>262</v>
      </c>
      <c r="B68" s="93" t="s">
        <v>127</v>
      </c>
      <c r="C68" s="93" t="s">
        <v>123</v>
      </c>
      <c r="D68" s="93" t="s">
        <v>140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0.51</v>
      </c>
      <c r="L68" s="93">
        <v>0.51</v>
      </c>
      <c r="M68" s="93">
        <v>0.51</v>
      </c>
      <c r="N68" s="93">
        <v>0.51</v>
      </c>
      <c r="O68" s="93">
        <v>0.51</v>
      </c>
      <c r="P68" s="93">
        <v>0.51</v>
      </c>
      <c r="Q68" s="93">
        <v>0.51</v>
      </c>
      <c r="R68" s="93">
        <v>0.51</v>
      </c>
      <c r="S68" s="93">
        <v>0.51</v>
      </c>
      <c r="T68" s="93">
        <v>0.51</v>
      </c>
      <c r="U68" s="93">
        <v>0.51</v>
      </c>
      <c r="V68" s="93">
        <v>0.51</v>
      </c>
      <c r="W68" s="93">
        <v>0.51</v>
      </c>
      <c r="X68" s="93">
        <v>0.51</v>
      </c>
      <c r="Y68" s="93">
        <v>0.51</v>
      </c>
      <c r="Z68" s="93">
        <v>0.51</v>
      </c>
      <c r="AA68" s="93">
        <v>0.51</v>
      </c>
      <c r="AB68" s="93">
        <v>0.51</v>
      </c>
      <c r="AC68" s="93">
        <v>9.18</v>
      </c>
      <c r="AD68" s="93">
        <v>64.260000000000005</v>
      </c>
      <c r="AE68" s="93">
        <v>3350.7</v>
      </c>
    </row>
    <row r="69" spans="1:31" s="93" customFormat="1" ht="10.5">
      <c r="D69" s="93" t="s">
        <v>155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0.51</v>
      </c>
      <c r="L69" s="93">
        <v>0.51</v>
      </c>
      <c r="M69" s="93">
        <v>0.51</v>
      </c>
      <c r="N69" s="93">
        <v>0.51</v>
      </c>
      <c r="O69" s="93">
        <v>0.51</v>
      </c>
      <c r="P69" s="93">
        <v>0.51</v>
      </c>
      <c r="Q69" s="93">
        <v>0.51</v>
      </c>
      <c r="R69" s="93">
        <v>0.51</v>
      </c>
      <c r="S69" s="93">
        <v>0.51</v>
      </c>
      <c r="T69" s="93">
        <v>0.51</v>
      </c>
      <c r="U69" s="93">
        <v>0.51</v>
      </c>
      <c r="V69" s="93">
        <v>0.51</v>
      </c>
      <c r="W69" s="93">
        <v>0.51</v>
      </c>
      <c r="X69" s="93">
        <v>0.51</v>
      </c>
      <c r="Y69" s="93">
        <v>0.51</v>
      </c>
      <c r="Z69" s="93">
        <v>0.51</v>
      </c>
      <c r="AA69" s="93">
        <v>0.51</v>
      </c>
      <c r="AB69" s="93">
        <v>0.51</v>
      </c>
      <c r="AC69" s="93">
        <v>9.18</v>
      </c>
    </row>
    <row r="70" spans="1:31" s="93" customFormat="1" ht="10.5">
      <c r="D70" s="93" t="s">
        <v>143</v>
      </c>
      <c r="E70" s="93">
        <v>0.51</v>
      </c>
      <c r="F70" s="93">
        <v>0.51</v>
      </c>
      <c r="G70" s="93">
        <v>0.51</v>
      </c>
      <c r="H70" s="93">
        <v>0.51</v>
      </c>
      <c r="I70" s="93">
        <v>0.51</v>
      </c>
      <c r="J70" s="93">
        <v>0.51</v>
      </c>
      <c r="K70" s="93">
        <v>0.51</v>
      </c>
      <c r="L70" s="93">
        <v>0.51</v>
      </c>
      <c r="M70" s="93">
        <v>0.51</v>
      </c>
      <c r="N70" s="93">
        <v>0.51</v>
      </c>
      <c r="O70" s="93">
        <v>0.51</v>
      </c>
      <c r="P70" s="93">
        <v>0.51</v>
      </c>
      <c r="Q70" s="93">
        <v>0.51</v>
      </c>
      <c r="R70" s="93">
        <v>0.51</v>
      </c>
      <c r="S70" s="93">
        <v>0.51</v>
      </c>
      <c r="T70" s="93">
        <v>0.51</v>
      </c>
      <c r="U70" s="93">
        <v>0.51</v>
      </c>
      <c r="V70" s="93">
        <v>0.51</v>
      </c>
      <c r="W70" s="93">
        <v>0.51</v>
      </c>
      <c r="X70" s="93">
        <v>0.51</v>
      </c>
      <c r="Y70" s="93">
        <v>0.51</v>
      </c>
      <c r="Z70" s="93">
        <v>0.51</v>
      </c>
      <c r="AA70" s="93">
        <v>0.51</v>
      </c>
      <c r="AB70" s="93">
        <v>0.51</v>
      </c>
      <c r="AC70" s="93">
        <v>12.24</v>
      </c>
    </row>
    <row r="71" spans="1:31" s="93" customFormat="1" ht="10.5">
      <c r="D71" s="93" t="s">
        <v>149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0.51</v>
      </c>
      <c r="L71" s="93">
        <v>0.51</v>
      </c>
      <c r="M71" s="93">
        <v>0.51</v>
      </c>
      <c r="N71" s="93">
        <v>0.51</v>
      </c>
      <c r="O71" s="93">
        <v>0.51</v>
      </c>
      <c r="P71" s="93">
        <v>0.51</v>
      </c>
      <c r="Q71" s="93">
        <v>0.51</v>
      </c>
      <c r="R71" s="93">
        <v>0.51</v>
      </c>
      <c r="S71" s="93">
        <v>0.51</v>
      </c>
      <c r="T71" s="93">
        <v>0.51</v>
      </c>
      <c r="U71" s="93">
        <v>0.51</v>
      </c>
      <c r="V71" s="93">
        <v>0.51</v>
      </c>
      <c r="W71" s="93">
        <v>0.51</v>
      </c>
      <c r="X71" s="93">
        <v>0.51</v>
      </c>
      <c r="Y71" s="93">
        <v>0.51</v>
      </c>
      <c r="Z71" s="93">
        <v>0.51</v>
      </c>
      <c r="AA71" s="93">
        <v>0.51</v>
      </c>
      <c r="AB71" s="93">
        <v>0.51</v>
      </c>
      <c r="AC71" s="93">
        <v>9.18</v>
      </c>
    </row>
    <row r="72" spans="1:31" s="93" customFormat="1" ht="10.5">
      <c r="A72" s="93" t="s">
        <v>137</v>
      </c>
      <c r="B72" s="93" t="s">
        <v>138</v>
      </c>
      <c r="C72" s="93" t="s">
        <v>123</v>
      </c>
      <c r="D72" s="93" t="s">
        <v>124</v>
      </c>
      <c r="E72" s="93">
        <v>4</v>
      </c>
      <c r="F72" s="93">
        <v>4</v>
      </c>
      <c r="G72" s="93">
        <v>4</v>
      </c>
      <c r="H72" s="93">
        <v>4</v>
      </c>
      <c r="I72" s="93">
        <v>4</v>
      </c>
      <c r="J72" s="93">
        <v>4</v>
      </c>
      <c r="K72" s="93">
        <v>4</v>
      </c>
      <c r="L72" s="93">
        <v>4</v>
      </c>
      <c r="M72" s="93">
        <v>4</v>
      </c>
      <c r="N72" s="93">
        <v>4</v>
      </c>
      <c r="O72" s="93">
        <v>4</v>
      </c>
      <c r="P72" s="93">
        <v>4</v>
      </c>
      <c r="Q72" s="93">
        <v>4</v>
      </c>
      <c r="R72" s="93">
        <v>4</v>
      </c>
      <c r="S72" s="93">
        <v>4</v>
      </c>
      <c r="T72" s="93">
        <v>4</v>
      </c>
      <c r="U72" s="93">
        <v>4</v>
      </c>
      <c r="V72" s="93">
        <v>4</v>
      </c>
      <c r="W72" s="93">
        <v>4</v>
      </c>
      <c r="X72" s="93">
        <v>4</v>
      </c>
      <c r="Y72" s="93">
        <v>4</v>
      </c>
      <c r="Z72" s="93">
        <v>4</v>
      </c>
      <c r="AA72" s="93">
        <v>4</v>
      </c>
      <c r="AB72" s="93">
        <v>4</v>
      </c>
      <c r="AC72" s="93">
        <v>96</v>
      </c>
      <c r="AD72" s="93">
        <v>672</v>
      </c>
      <c r="AE72" s="93">
        <v>35040</v>
      </c>
    </row>
    <row r="73" spans="1:31" s="93" customFormat="1" ht="10.5">
      <c r="A73" s="93" t="s">
        <v>263</v>
      </c>
      <c r="B73" s="93" t="s">
        <v>125</v>
      </c>
      <c r="C73" s="93" t="s">
        <v>264</v>
      </c>
      <c r="D73" s="93" t="s">
        <v>124</v>
      </c>
      <c r="E73" s="93">
        <v>13</v>
      </c>
      <c r="F73" s="93">
        <v>13</v>
      </c>
      <c r="G73" s="93">
        <v>13</v>
      </c>
      <c r="H73" s="93">
        <v>13</v>
      </c>
      <c r="I73" s="93">
        <v>13</v>
      </c>
      <c r="J73" s="93">
        <v>13</v>
      </c>
      <c r="K73" s="93">
        <v>13</v>
      </c>
      <c r="L73" s="93">
        <v>13</v>
      </c>
      <c r="M73" s="93">
        <v>13</v>
      </c>
      <c r="N73" s="93">
        <v>13</v>
      </c>
      <c r="O73" s="93">
        <v>13</v>
      </c>
      <c r="P73" s="93">
        <v>13</v>
      </c>
      <c r="Q73" s="93">
        <v>13</v>
      </c>
      <c r="R73" s="93">
        <v>13</v>
      </c>
      <c r="S73" s="93">
        <v>13</v>
      </c>
      <c r="T73" s="93">
        <v>13</v>
      </c>
      <c r="U73" s="93">
        <v>13</v>
      </c>
      <c r="V73" s="93">
        <v>13</v>
      </c>
      <c r="W73" s="93">
        <v>13</v>
      </c>
      <c r="X73" s="93">
        <v>13</v>
      </c>
      <c r="Y73" s="93">
        <v>13</v>
      </c>
      <c r="Z73" s="93">
        <v>13</v>
      </c>
      <c r="AA73" s="93">
        <v>13</v>
      </c>
      <c r="AB73" s="93">
        <v>13</v>
      </c>
      <c r="AC73" s="93">
        <v>312</v>
      </c>
      <c r="AD73" s="93">
        <v>2184</v>
      </c>
      <c r="AE73" s="93">
        <v>113880</v>
      </c>
    </row>
    <row r="74" spans="1:31" s="93" customFormat="1" ht="10.5">
      <c r="C74" s="93" t="s">
        <v>265</v>
      </c>
      <c r="D74" s="93" t="s">
        <v>124</v>
      </c>
      <c r="E74" s="93">
        <v>13</v>
      </c>
      <c r="F74" s="93">
        <v>13</v>
      </c>
      <c r="G74" s="93">
        <v>13</v>
      </c>
      <c r="H74" s="93">
        <v>13</v>
      </c>
      <c r="I74" s="93">
        <v>13</v>
      </c>
      <c r="J74" s="93">
        <v>13</v>
      </c>
      <c r="K74" s="93">
        <v>13</v>
      </c>
      <c r="L74" s="93">
        <v>13</v>
      </c>
      <c r="M74" s="93">
        <v>13</v>
      </c>
      <c r="N74" s="93">
        <v>13</v>
      </c>
      <c r="O74" s="93">
        <v>13</v>
      </c>
      <c r="P74" s="93">
        <v>13</v>
      </c>
      <c r="Q74" s="93">
        <v>13</v>
      </c>
      <c r="R74" s="93">
        <v>13</v>
      </c>
      <c r="S74" s="93">
        <v>13</v>
      </c>
      <c r="T74" s="93">
        <v>13</v>
      </c>
      <c r="U74" s="93">
        <v>13</v>
      </c>
      <c r="V74" s="93">
        <v>13</v>
      </c>
      <c r="W74" s="93">
        <v>13</v>
      </c>
      <c r="X74" s="93">
        <v>13</v>
      </c>
      <c r="Y74" s="93">
        <v>13</v>
      </c>
      <c r="Z74" s="93">
        <v>13</v>
      </c>
      <c r="AA74" s="93">
        <v>13</v>
      </c>
      <c r="AB74" s="93">
        <v>13</v>
      </c>
      <c r="AC74" s="93">
        <v>312</v>
      </c>
      <c r="AD74" s="93">
        <v>2184</v>
      </c>
    </row>
    <row r="75" spans="1:31" s="93" customFormat="1" ht="10.5">
      <c r="C75" s="93" t="s">
        <v>123</v>
      </c>
      <c r="D75" s="93" t="s">
        <v>124</v>
      </c>
      <c r="E75" s="93">
        <v>13</v>
      </c>
      <c r="F75" s="93">
        <v>13</v>
      </c>
      <c r="G75" s="93">
        <v>13</v>
      </c>
      <c r="H75" s="93">
        <v>13</v>
      </c>
      <c r="I75" s="93">
        <v>13</v>
      </c>
      <c r="J75" s="93">
        <v>13</v>
      </c>
      <c r="K75" s="93">
        <v>13</v>
      </c>
      <c r="L75" s="93">
        <v>13</v>
      </c>
      <c r="M75" s="93">
        <v>13</v>
      </c>
      <c r="N75" s="93">
        <v>13</v>
      </c>
      <c r="O75" s="93">
        <v>13</v>
      </c>
      <c r="P75" s="93">
        <v>13</v>
      </c>
      <c r="Q75" s="93">
        <v>13</v>
      </c>
      <c r="R75" s="93">
        <v>13</v>
      </c>
      <c r="S75" s="93">
        <v>13</v>
      </c>
      <c r="T75" s="93">
        <v>13</v>
      </c>
      <c r="U75" s="93">
        <v>13</v>
      </c>
      <c r="V75" s="93">
        <v>13</v>
      </c>
      <c r="W75" s="93">
        <v>13</v>
      </c>
      <c r="X75" s="93">
        <v>13</v>
      </c>
      <c r="Y75" s="93">
        <v>13</v>
      </c>
      <c r="Z75" s="93">
        <v>13</v>
      </c>
      <c r="AA75" s="93">
        <v>13</v>
      </c>
      <c r="AB75" s="93">
        <v>13</v>
      </c>
      <c r="AC75" s="93">
        <v>312</v>
      </c>
      <c r="AD75" s="93">
        <v>2184</v>
      </c>
    </row>
    <row r="76" spans="1:31" s="93" customFormat="1" ht="10.5">
      <c r="A76" s="93" t="s">
        <v>266</v>
      </c>
      <c r="B76" s="93" t="s">
        <v>125</v>
      </c>
      <c r="C76" s="93" t="s">
        <v>123</v>
      </c>
      <c r="D76" s="93" t="s">
        <v>124</v>
      </c>
      <c r="E76" s="93">
        <v>16</v>
      </c>
      <c r="F76" s="93">
        <v>16</v>
      </c>
      <c r="G76" s="93">
        <v>16</v>
      </c>
      <c r="H76" s="93">
        <v>16</v>
      </c>
      <c r="I76" s="93">
        <v>16</v>
      </c>
      <c r="J76" s="93">
        <v>16</v>
      </c>
      <c r="K76" s="93">
        <v>16</v>
      </c>
      <c r="L76" s="93">
        <v>16</v>
      </c>
      <c r="M76" s="93">
        <v>16</v>
      </c>
      <c r="N76" s="93">
        <v>16</v>
      </c>
      <c r="O76" s="93">
        <v>16</v>
      </c>
      <c r="P76" s="93">
        <v>16</v>
      </c>
      <c r="Q76" s="93">
        <v>16</v>
      </c>
      <c r="R76" s="93">
        <v>16</v>
      </c>
      <c r="S76" s="93">
        <v>16</v>
      </c>
      <c r="T76" s="93">
        <v>16</v>
      </c>
      <c r="U76" s="93">
        <v>16</v>
      </c>
      <c r="V76" s="93">
        <v>16</v>
      </c>
      <c r="W76" s="93">
        <v>16</v>
      </c>
      <c r="X76" s="93">
        <v>16</v>
      </c>
      <c r="Y76" s="93">
        <v>16</v>
      </c>
      <c r="Z76" s="93">
        <v>16</v>
      </c>
      <c r="AA76" s="93">
        <v>16</v>
      </c>
      <c r="AB76" s="93">
        <v>16</v>
      </c>
      <c r="AC76" s="93">
        <v>384</v>
      </c>
      <c r="AD76" s="93">
        <v>2688</v>
      </c>
      <c r="AE76" s="93">
        <v>140160</v>
      </c>
    </row>
    <row r="77" spans="1:31" s="93" customFormat="1" ht="10.5">
      <c r="A77" s="93" t="s">
        <v>147</v>
      </c>
      <c r="B77" s="93" t="s">
        <v>131</v>
      </c>
      <c r="C77" s="93" t="s">
        <v>123</v>
      </c>
      <c r="D77" s="93" t="s">
        <v>124</v>
      </c>
      <c r="E77" s="93">
        <v>120</v>
      </c>
      <c r="F77" s="93">
        <v>120</v>
      </c>
      <c r="G77" s="93">
        <v>120</v>
      </c>
      <c r="H77" s="93">
        <v>120</v>
      </c>
      <c r="I77" s="93">
        <v>120</v>
      </c>
      <c r="J77" s="93">
        <v>120</v>
      </c>
      <c r="K77" s="93">
        <v>120</v>
      </c>
      <c r="L77" s="93">
        <v>120</v>
      </c>
      <c r="M77" s="93">
        <v>120</v>
      </c>
      <c r="N77" s="93">
        <v>120</v>
      </c>
      <c r="O77" s="93">
        <v>120</v>
      </c>
      <c r="P77" s="93">
        <v>120</v>
      </c>
      <c r="Q77" s="93">
        <v>120</v>
      </c>
      <c r="R77" s="93">
        <v>120</v>
      </c>
      <c r="S77" s="93">
        <v>120</v>
      </c>
      <c r="T77" s="93">
        <v>120</v>
      </c>
      <c r="U77" s="93">
        <v>120</v>
      </c>
      <c r="V77" s="93">
        <v>120</v>
      </c>
      <c r="W77" s="93">
        <v>120</v>
      </c>
      <c r="X77" s="93">
        <v>120</v>
      </c>
      <c r="Y77" s="93">
        <v>120</v>
      </c>
      <c r="Z77" s="93">
        <v>120</v>
      </c>
      <c r="AA77" s="93">
        <v>120</v>
      </c>
      <c r="AB77" s="93">
        <v>120</v>
      </c>
      <c r="AC77" s="93">
        <v>2880</v>
      </c>
      <c r="AD77" s="93">
        <v>20160</v>
      </c>
      <c r="AE77" s="93">
        <v>1051200</v>
      </c>
    </row>
    <row r="78" spans="1:31" s="93" customFormat="1" ht="10.5">
      <c r="A78" s="93" t="s">
        <v>129</v>
      </c>
      <c r="B78" s="93" t="s">
        <v>122</v>
      </c>
      <c r="C78" s="93" t="s">
        <v>123</v>
      </c>
      <c r="D78" s="93" t="s">
        <v>124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v>0</v>
      </c>
      <c r="AB78" s="93">
        <v>0</v>
      </c>
      <c r="AC78" s="93">
        <v>0</v>
      </c>
      <c r="AD78" s="93">
        <v>0</v>
      </c>
      <c r="AE78" s="93">
        <v>0</v>
      </c>
    </row>
    <row r="79" spans="1:31" s="93" customFormat="1" ht="10.5">
      <c r="A79" s="93" t="s">
        <v>130</v>
      </c>
      <c r="B79" s="93" t="s">
        <v>131</v>
      </c>
      <c r="C79" s="93" t="s">
        <v>123</v>
      </c>
      <c r="D79" s="93" t="s">
        <v>124</v>
      </c>
      <c r="E79" s="93">
        <v>0.2</v>
      </c>
      <c r="F79" s="93">
        <v>0.2</v>
      </c>
      <c r="G79" s="93">
        <v>0.2</v>
      </c>
      <c r="H79" s="93">
        <v>0.2</v>
      </c>
      <c r="I79" s="93">
        <v>0.2</v>
      </c>
      <c r="J79" s="93">
        <v>0.2</v>
      </c>
      <c r="K79" s="93">
        <v>0.2</v>
      </c>
      <c r="L79" s="93">
        <v>0.2</v>
      </c>
      <c r="M79" s="93">
        <v>0.2</v>
      </c>
      <c r="N79" s="93">
        <v>0.2</v>
      </c>
      <c r="O79" s="93">
        <v>0.2</v>
      </c>
      <c r="P79" s="93">
        <v>0.2</v>
      </c>
      <c r="Q79" s="93">
        <v>0.2</v>
      </c>
      <c r="R79" s="93">
        <v>0.2</v>
      </c>
      <c r="S79" s="93">
        <v>0.2</v>
      </c>
      <c r="T79" s="93">
        <v>0.2</v>
      </c>
      <c r="U79" s="93">
        <v>0.2</v>
      </c>
      <c r="V79" s="93">
        <v>0.2</v>
      </c>
      <c r="W79" s="93">
        <v>0.2</v>
      </c>
      <c r="X79" s="93">
        <v>0.2</v>
      </c>
      <c r="Y79" s="93">
        <v>0.2</v>
      </c>
      <c r="Z79" s="93">
        <v>0.2</v>
      </c>
      <c r="AA79" s="93">
        <v>0.2</v>
      </c>
      <c r="AB79" s="93">
        <v>0.2</v>
      </c>
      <c r="AC79" s="93">
        <v>4.8</v>
      </c>
      <c r="AD79" s="93">
        <v>33.6</v>
      </c>
      <c r="AE79" s="93">
        <v>1752</v>
      </c>
    </row>
    <row r="80" spans="1:31" s="93" customFormat="1" ht="10.5">
      <c r="A80" s="93" t="s">
        <v>132</v>
      </c>
      <c r="B80" s="93" t="s">
        <v>131</v>
      </c>
      <c r="C80" s="93" t="s">
        <v>133</v>
      </c>
      <c r="D80" s="93" t="s">
        <v>124</v>
      </c>
      <c r="E80" s="93">
        <v>1</v>
      </c>
      <c r="F80" s="93">
        <v>1</v>
      </c>
      <c r="G80" s="93">
        <v>1</v>
      </c>
      <c r="H80" s="93">
        <v>1</v>
      </c>
      <c r="I80" s="93">
        <v>1</v>
      </c>
      <c r="J80" s="93">
        <v>1</v>
      </c>
      <c r="K80" s="93">
        <v>1</v>
      </c>
      <c r="L80" s="93">
        <v>1</v>
      </c>
      <c r="M80" s="93">
        <v>1</v>
      </c>
      <c r="N80" s="93">
        <v>1</v>
      </c>
      <c r="O80" s="93">
        <v>1</v>
      </c>
      <c r="P80" s="93">
        <v>1</v>
      </c>
      <c r="Q80" s="93">
        <v>1</v>
      </c>
      <c r="R80" s="93">
        <v>1</v>
      </c>
      <c r="S80" s="93">
        <v>1</v>
      </c>
      <c r="T80" s="93">
        <v>1</v>
      </c>
      <c r="U80" s="93">
        <v>1</v>
      </c>
      <c r="V80" s="93">
        <v>1</v>
      </c>
      <c r="W80" s="93">
        <v>1</v>
      </c>
      <c r="X80" s="93">
        <v>1</v>
      </c>
      <c r="Y80" s="93">
        <v>1</v>
      </c>
      <c r="Z80" s="93">
        <v>1</v>
      </c>
      <c r="AA80" s="93">
        <v>1</v>
      </c>
      <c r="AB80" s="93">
        <v>1</v>
      </c>
      <c r="AC80" s="93">
        <v>24</v>
      </c>
      <c r="AD80" s="93">
        <v>168</v>
      </c>
      <c r="AE80" s="93">
        <v>6924</v>
      </c>
    </row>
    <row r="81" spans="1:31" s="93" customFormat="1" ht="10.5">
      <c r="C81" s="93" t="s">
        <v>134</v>
      </c>
      <c r="D81" s="93" t="s">
        <v>124</v>
      </c>
      <c r="E81" s="93">
        <v>0.5</v>
      </c>
      <c r="F81" s="93">
        <v>0.5</v>
      </c>
      <c r="G81" s="93">
        <v>0.5</v>
      </c>
      <c r="H81" s="93">
        <v>0.5</v>
      </c>
      <c r="I81" s="93">
        <v>0.5</v>
      </c>
      <c r="J81" s="93">
        <v>0.5</v>
      </c>
      <c r="K81" s="93">
        <v>0.5</v>
      </c>
      <c r="L81" s="93">
        <v>0.5</v>
      </c>
      <c r="M81" s="93">
        <v>0.5</v>
      </c>
      <c r="N81" s="93">
        <v>0.5</v>
      </c>
      <c r="O81" s="93">
        <v>0.5</v>
      </c>
      <c r="P81" s="93">
        <v>0.5</v>
      </c>
      <c r="Q81" s="93">
        <v>0.5</v>
      </c>
      <c r="R81" s="93">
        <v>0.5</v>
      </c>
      <c r="S81" s="93">
        <v>0.5</v>
      </c>
      <c r="T81" s="93">
        <v>0.5</v>
      </c>
      <c r="U81" s="93">
        <v>0.5</v>
      </c>
      <c r="V81" s="93">
        <v>0.5</v>
      </c>
      <c r="W81" s="93">
        <v>0.5</v>
      </c>
      <c r="X81" s="93">
        <v>0.5</v>
      </c>
      <c r="Y81" s="93">
        <v>0.5</v>
      </c>
      <c r="Z81" s="93">
        <v>0.5</v>
      </c>
      <c r="AA81" s="93">
        <v>0.5</v>
      </c>
      <c r="AB81" s="93">
        <v>0.5</v>
      </c>
      <c r="AC81" s="93">
        <v>12</v>
      </c>
      <c r="AD81" s="93">
        <v>84</v>
      </c>
    </row>
    <row r="82" spans="1:31" s="93" customFormat="1" ht="10.5">
      <c r="C82" s="93" t="s">
        <v>123</v>
      </c>
      <c r="D82" s="93" t="s">
        <v>124</v>
      </c>
      <c r="E82" s="93">
        <v>1</v>
      </c>
      <c r="F82" s="93">
        <v>1</v>
      </c>
      <c r="G82" s="93">
        <v>1</v>
      </c>
      <c r="H82" s="93">
        <v>1</v>
      </c>
      <c r="I82" s="93">
        <v>1</v>
      </c>
      <c r="J82" s="93">
        <v>1</v>
      </c>
      <c r="K82" s="93">
        <v>1</v>
      </c>
      <c r="L82" s="93">
        <v>1</v>
      </c>
      <c r="M82" s="93">
        <v>1</v>
      </c>
      <c r="N82" s="93">
        <v>1</v>
      </c>
      <c r="O82" s="93">
        <v>1</v>
      </c>
      <c r="P82" s="93">
        <v>1</v>
      </c>
      <c r="Q82" s="93">
        <v>1</v>
      </c>
      <c r="R82" s="93">
        <v>1</v>
      </c>
      <c r="S82" s="93">
        <v>1</v>
      </c>
      <c r="T82" s="93">
        <v>1</v>
      </c>
      <c r="U82" s="93">
        <v>1</v>
      </c>
      <c r="V82" s="93">
        <v>1</v>
      </c>
      <c r="W82" s="93">
        <v>1</v>
      </c>
      <c r="X82" s="93">
        <v>1</v>
      </c>
      <c r="Y82" s="93">
        <v>1</v>
      </c>
      <c r="Z82" s="93">
        <v>1</v>
      </c>
      <c r="AA82" s="93">
        <v>1</v>
      </c>
      <c r="AB82" s="93">
        <v>1</v>
      </c>
      <c r="AC82" s="93">
        <v>24</v>
      </c>
      <c r="AD82" s="93">
        <v>168</v>
      </c>
    </row>
    <row r="83" spans="1:31" s="93" customFormat="1" ht="10.5">
      <c r="A83" s="93" t="s">
        <v>267</v>
      </c>
      <c r="B83" s="93" t="s">
        <v>131</v>
      </c>
      <c r="C83" s="93" t="s">
        <v>123</v>
      </c>
      <c r="D83" s="93" t="s">
        <v>124</v>
      </c>
      <c r="E83" s="93">
        <v>0</v>
      </c>
      <c r="F83" s="93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93">
        <v>0</v>
      </c>
      <c r="V83" s="93">
        <v>0</v>
      </c>
      <c r="W83" s="93">
        <v>0</v>
      </c>
      <c r="X83" s="93">
        <v>0</v>
      </c>
      <c r="Y83" s="93"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v>0</v>
      </c>
      <c r="AE83" s="93">
        <v>0</v>
      </c>
    </row>
    <row r="84" spans="1:31" s="93" customFormat="1" ht="10.5">
      <c r="A84" s="93" t="s">
        <v>268</v>
      </c>
      <c r="B84" s="93" t="s">
        <v>122</v>
      </c>
      <c r="C84" s="93" t="s">
        <v>123</v>
      </c>
      <c r="D84" s="93" t="s">
        <v>124</v>
      </c>
      <c r="E84" s="93">
        <v>0.05</v>
      </c>
      <c r="F84" s="93">
        <v>0.05</v>
      </c>
      <c r="G84" s="93">
        <v>0.05</v>
      </c>
      <c r="H84" s="93">
        <v>0.05</v>
      </c>
      <c r="I84" s="93">
        <v>0.05</v>
      </c>
      <c r="J84" s="93">
        <v>0.05</v>
      </c>
      <c r="K84" s="93">
        <v>0.05</v>
      </c>
      <c r="L84" s="93">
        <v>0.05</v>
      </c>
      <c r="M84" s="93">
        <v>0.05</v>
      </c>
      <c r="N84" s="93">
        <v>0.05</v>
      </c>
      <c r="O84" s="93">
        <v>0.05</v>
      </c>
      <c r="P84" s="93">
        <v>0.05</v>
      </c>
      <c r="Q84" s="93">
        <v>0.05</v>
      </c>
      <c r="R84" s="93">
        <v>0.05</v>
      </c>
      <c r="S84" s="93">
        <v>0.05</v>
      </c>
      <c r="T84" s="93">
        <v>0.05</v>
      </c>
      <c r="U84" s="93">
        <v>0.05</v>
      </c>
      <c r="V84" s="93">
        <v>0.05</v>
      </c>
      <c r="W84" s="93">
        <v>0.05</v>
      </c>
      <c r="X84" s="93">
        <v>0.05</v>
      </c>
      <c r="Y84" s="93">
        <v>0.05</v>
      </c>
      <c r="Z84" s="93">
        <v>0.05</v>
      </c>
      <c r="AA84" s="93">
        <v>0.05</v>
      </c>
      <c r="AB84" s="93">
        <v>0.05</v>
      </c>
      <c r="AC84" s="93">
        <v>1.2</v>
      </c>
      <c r="AD84" s="93">
        <v>8.4</v>
      </c>
      <c r="AE84" s="93">
        <v>438</v>
      </c>
    </row>
    <row r="85" spans="1:31" s="93" customFormat="1" ht="10.5">
      <c r="A85" s="93" t="s">
        <v>269</v>
      </c>
      <c r="B85" s="93" t="s">
        <v>122</v>
      </c>
      <c r="C85" s="93" t="s">
        <v>123</v>
      </c>
      <c r="D85" s="93" t="s">
        <v>124</v>
      </c>
      <c r="E85" s="93">
        <v>0.2</v>
      </c>
      <c r="F85" s="93">
        <v>0.2</v>
      </c>
      <c r="G85" s="93">
        <v>0.2</v>
      </c>
      <c r="H85" s="93">
        <v>0.2</v>
      </c>
      <c r="I85" s="93">
        <v>0.2</v>
      </c>
      <c r="J85" s="93">
        <v>0.2</v>
      </c>
      <c r="K85" s="93">
        <v>0.2</v>
      </c>
      <c r="L85" s="93">
        <v>0.2</v>
      </c>
      <c r="M85" s="93">
        <v>0.2</v>
      </c>
      <c r="N85" s="93">
        <v>0.2</v>
      </c>
      <c r="O85" s="93">
        <v>0.2</v>
      </c>
      <c r="P85" s="93">
        <v>0.2</v>
      </c>
      <c r="Q85" s="93">
        <v>0.2</v>
      </c>
      <c r="R85" s="93">
        <v>0.2</v>
      </c>
      <c r="S85" s="93">
        <v>0.2</v>
      </c>
      <c r="T85" s="93">
        <v>0.2</v>
      </c>
      <c r="U85" s="93">
        <v>0.2</v>
      </c>
      <c r="V85" s="93">
        <v>0.2</v>
      </c>
      <c r="W85" s="93">
        <v>0.2</v>
      </c>
      <c r="X85" s="93">
        <v>0.2</v>
      </c>
      <c r="Y85" s="93">
        <v>0.2</v>
      </c>
      <c r="Z85" s="93">
        <v>0.2</v>
      </c>
      <c r="AA85" s="93">
        <v>0.2</v>
      </c>
      <c r="AB85" s="93">
        <v>0.2</v>
      </c>
      <c r="AC85" s="93">
        <v>4.8</v>
      </c>
      <c r="AD85" s="93">
        <v>33.6</v>
      </c>
      <c r="AE85" s="93">
        <v>1752</v>
      </c>
    </row>
    <row r="86" spans="1:31" s="93" customFormat="1" ht="10.5">
      <c r="A86" s="93" t="s">
        <v>270</v>
      </c>
      <c r="B86" s="93" t="s">
        <v>125</v>
      </c>
      <c r="C86" s="93" t="s">
        <v>123</v>
      </c>
      <c r="D86" s="93" t="s">
        <v>124</v>
      </c>
      <c r="E86" s="93">
        <v>43.3</v>
      </c>
      <c r="F86" s="93">
        <v>43.3</v>
      </c>
      <c r="G86" s="93">
        <v>43.3</v>
      </c>
      <c r="H86" s="93">
        <v>43.3</v>
      </c>
      <c r="I86" s="93">
        <v>43.3</v>
      </c>
      <c r="J86" s="93">
        <v>43.3</v>
      </c>
      <c r="K86" s="93">
        <v>43.3</v>
      </c>
      <c r="L86" s="93">
        <v>43.3</v>
      </c>
      <c r="M86" s="93">
        <v>43.3</v>
      </c>
      <c r="N86" s="93">
        <v>43.3</v>
      </c>
      <c r="O86" s="93">
        <v>43.3</v>
      </c>
      <c r="P86" s="93">
        <v>43.3</v>
      </c>
      <c r="Q86" s="93">
        <v>43.3</v>
      </c>
      <c r="R86" s="93">
        <v>43.3</v>
      </c>
      <c r="S86" s="93">
        <v>43.3</v>
      </c>
      <c r="T86" s="93">
        <v>43.3</v>
      </c>
      <c r="U86" s="93">
        <v>43.3</v>
      </c>
      <c r="V86" s="93">
        <v>43.3</v>
      </c>
      <c r="W86" s="93">
        <v>43.3</v>
      </c>
      <c r="X86" s="93">
        <v>43.3</v>
      </c>
      <c r="Y86" s="93">
        <v>43.3</v>
      </c>
      <c r="Z86" s="93">
        <v>43.3</v>
      </c>
      <c r="AA86" s="93">
        <v>43.3</v>
      </c>
      <c r="AB86" s="93">
        <v>43.3</v>
      </c>
      <c r="AC86" s="93">
        <v>1039.2</v>
      </c>
      <c r="AD86" s="93">
        <v>7274.4</v>
      </c>
      <c r="AE86" s="93">
        <v>379308</v>
      </c>
    </row>
    <row r="87" spans="1:31" s="93" customFormat="1" ht="10.5">
      <c r="A87" s="93" t="s">
        <v>271</v>
      </c>
      <c r="B87" s="93" t="s">
        <v>125</v>
      </c>
      <c r="C87" s="93" t="s">
        <v>123</v>
      </c>
      <c r="D87" s="93" t="s">
        <v>124</v>
      </c>
      <c r="E87" s="93">
        <v>55</v>
      </c>
      <c r="F87" s="93">
        <v>55</v>
      </c>
      <c r="G87" s="93">
        <v>55</v>
      </c>
      <c r="H87" s="93">
        <v>55</v>
      </c>
      <c r="I87" s="93">
        <v>55</v>
      </c>
      <c r="J87" s="93">
        <v>55</v>
      </c>
      <c r="K87" s="93">
        <v>55</v>
      </c>
      <c r="L87" s="93">
        <v>55</v>
      </c>
      <c r="M87" s="93">
        <v>55</v>
      </c>
      <c r="N87" s="93">
        <v>55</v>
      </c>
      <c r="O87" s="93">
        <v>55</v>
      </c>
      <c r="P87" s="93">
        <v>55</v>
      </c>
      <c r="Q87" s="93">
        <v>55</v>
      </c>
      <c r="R87" s="93">
        <v>55</v>
      </c>
      <c r="S87" s="93">
        <v>55</v>
      </c>
      <c r="T87" s="93">
        <v>55</v>
      </c>
      <c r="U87" s="93">
        <v>55</v>
      </c>
      <c r="V87" s="93">
        <v>55</v>
      </c>
      <c r="W87" s="93">
        <v>55</v>
      </c>
      <c r="X87" s="93">
        <v>55</v>
      </c>
      <c r="Y87" s="93">
        <v>55</v>
      </c>
      <c r="Z87" s="93">
        <v>55</v>
      </c>
      <c r="AA87" s="93">
        <v>55</v>
      </c>
      <c r="AB87" s="93">
        <v>55</v>
      </c>
      <c r="AC87" s="93">
        <v>1320</v>
      </c>
      <c r="AD87" s="93">
        <v>9240</v>
      </c>
      <c r="AE87" s="93">
        <v>481800</v>
      </c>
    </row>
    <row r="88" spans="1:31" s="93" customFormat="1" ht="10.5">
      <c r="A88" s="93" t="s">
        <v>272</v>
      </c>
      <c r="B88" s="93" t="s">
        <v>127</v>
      </c>
      <c r="C88" s="93" t="s">
        <v>123</v>
      </c>
      <c r="D88" s="93" t="s">
        <v>124</v>
      </c>
      <c r="E88" s="93">
        <v>0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93">
        <v>0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3">
        <v>0</v>
      </c>
      <c r="AB88" s="93">
        <v>0</v>
      </c>
      <c r="AC88" s="93">
        <v>0.67</v>
      </c>
      <c r="AD88" s="93">
        <v>4.67</v>
      </c>
      <c r="AE88" s="93">
        <v>243.33</v>
      </c>
    </row>
    <row r="89" spans="1:31" s="93" customFormat="1" ht="10.5">
      <c r="A89" s="93" t="s">
        <v>273</v>
      </c>
      <c r="B89" s="93" t="s">
        <v>127</v>
      </c>
      <c r="C89" s="93" t="s">
        <v>123</v>
      </c>
      <c r="D89" s="93" t="s">
        <v>124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  <c r="Z89" s="93">
        <v>0</v>
      </c>
      <c r="AA89" s="93">
        <v>0</v>
      </c>
      <c r="AB89" s="93">
        <v>0</v>
      </c>
      <c r="AC89" s="93">
        <v>1</v>
      </c>
      <c r="AD89" s="93">
        <v>7</v>
      </c>
      <c r="AE89" s="93">
        <v>365</v>
      </c>
    </row>
    <row r="90" spans="1:31" s="93" customFormat="1" ht="10.5">
      <c r="A90" s="93" t="s">
        <v>274</v>
      </c>
      <c r="B90" s="93" t="s">
        <v>131</v>
      </c>
      <c r="C90" s="93" t="s">
        <v>123</v>
      </c>
      <c r="D90" s="93" t="s">
        <v>275</v>
      </c>
      <c r="E90" s="93">
        <v>0</v>
      </c>
      <c r="F90" s="93">
        <v>0</v>
      </c>
      <c r="G90" s="93">
        <v>0</v>
      </c>
      <c r="H90" s="93">
        <v>0</v>
      </c>
      <c r="I90" s="93">
        <v>725</v>
      </c>
      <c r="J90" s="93">
        <v>417</v>
      </c>
      <c r="K90" s="93">
        <v>290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  <c r="Z90" s="93">
        <v>0</v>
      </c>
      <c r="AA90" s="93">
        <v>0</v>
      </c>
      <c r="AB90" s="93">
        <v>0</v>
      </c>
      <c r="AC90" s="93">
        <v>1432</v>
      </c>
      <c r="AD90" s="93">
        <v>1432</v>
      </c>
      <c r="AE90" s="93">
        <v>74668.570000000007</v>
      </c>
    </row>
    <row r="91" spans="1:31" s="93" customFormat="1" ht="10.5">
      <c r="D91" s="93" t="s">
        <v>221</v>
      </c>
      <c r="E91" s="93">
        <v>0</v>
      </c>
      <c r="F91" s="93">
        <v>0</v>
      </c>
      <c r="G91" s="93">
        <v>0</v>
      </c>
      <c r="H91" s="93">
        <v>0</v>
      </c>
      <c r="I91" s="93">
        <v>125</v>
      </c>
      <c r="J91" s="93">
        <v>117</v>
      </c>
      <c r="K91" s="93">
        <v>90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93">
        <v>0</v>
      </c>
      <c r="R91" s="93"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125</v>
      </c>
      <c r="Y91" s="93">
        <v>117</v>
      </c>
      <c r="Z91" s="93">
        <v>90</v>
      </c>
      <c r="AA91" s="93">
        <v>0</v>
      </c>
      <c r="AB91" s="93">
        <v>0</v>
      </c>
      <c r="AC91" s="93">
        <v>664</v>
      </c>
    </row>
    <row r="92" spans="1:31" s="93" customFormat="1" ht="10.5">
      <c r="A92" s="93" t="s">
        <v>276</v>
      </c>
      <c r="B92" s="93" t="s">
        <v>122</v>
      </c>
      <c r="C92" s="93" t="s">
        <v>123</v>
      </c>
      <c r="D92" s="93" t="s">
        <v>124</v>
      </c>
      <c r="E92" s="93">
        <v>0.2</v>
      </c>
      <c r="F92" s="93">
        <v>0.2</v>
      </c>
      <c r="G92" s="93">
        <v>0.2</v>
      </c>
      <c r="H92" s="93">
        <v>0.2</v>
      </c>
      <c r="I92" s="93">
        <v>0.2</v>
      </c>
      <c r="J92" s="93">
        <v>0.2</v>
      </c>
      <c r="K92" s="93">
        <v>0.2</v>
      </c>
      <c r="L92" s="93">
        <v>0.4</v>
      </c>
      <c r="M92" s="93">
        <v>0.4</v>
      </c>
      <c r="N92" s="93">
        <v>0.4</v>
      </c>
      <c r="O92" s="93">
        <v>0.4</v>
      </c>
      <c r="P92" s="93">
        <v>0.4</v>
      </c>
      <c r="Q92" s="93">
        <v>0.4</v>
      </c>
      <c r="R92" s="93">
        <v>0.4</v>
      </c>
      <c r="S92" s="93">
        <v>0.4</v>
      </c>
      <c r="T92" s="93">
        <v>0.4</v>
      </c>
      <c r="U92" s="93">
        <v>0.4</v>
      </c>
      <c r="V92" s="93">
        <v>0.4</v>
      </c>
      <c r="W92" s="93">
        <v>0.4</v>
      </c>
      <c r="X92" s="93">
        <v>0.4</v>
      </c>
      <c r="Y92" s="93">
        <v>0.4</v>
      </c>
      <c r="Z92" s="93">
        <v>0.2</v>
      </c>
      <c r="AA92" s="93">
        <v>0.2</v>
      </c>
      <c r="AB92" s="93">
        <v>0.2</v>
      </c>
      <c r="AC92" s="93">
        <v>7.6</v>
      </c>
      <c r="AD92" s="93">
        <v>53.2</v>
      </c>
      <c r="AE92" s="93">
        <v>2774</v>
      </c>
    </row>
    <row r="93" spans="1:31" s="93" customFormat="1" ht="10.5">
      <c r="A93" s="93" t="s">
        <v>277</v>
      </c>
      <c r="B93" s="93" t="s">
        <v>131</v>
      </c>
      <c r="C93" s="93" t="s">
        <v>123</v>
      </c>
      <c r="D93" s="93" t="s">
        <v>124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50</v>
      </c>
      <c r="L93" s="93">
        <v>70</v>
      </c>
      <c r="M93" s="93">
        <v>70</v>
      </c>
      <c r="N93" s="93">
        <v>80</v>
      </c>
      <c r="O93" s="93">
        <v>70</v>
      </c>
      <c r="P93" s="93">
        <v>50</v>
      </c>
      <c r="Q93" s="93">
        <v>50</v>
      </c>
      <c r="R93" s="93">
        <v>80</v>
      </c>
      <c r="S93" s="93">
        <v>90</v>
      </c>
      <c r="T93" s="93">
        <v>80</v>
      </c>
      <c r="U93" s="93">
        <v>0</v>
      </c>
      <c r="V93" s="93">
        <v>0</v>
      </c>
      <c r="W93" s="93">
        <v>0</v>
      </c>
      <c r="X93" s="93">
        <v>0</v>
      </c>
      <c r="Y93" s="93">
        <v>0</v>
      </c>
      <c r="Z93" s="93">
        <v>0</v>
      </c>
      <c r="AA93" s="93">
        <v>0</v>
      </c>
      <c r="AB93" s="93">
        <v>0</v>
      </c>
      <c r="AC93" s="93">
        <v>690</v>
      </c>
      <c r="AD93" s="93">
        <v>4830</v>
      </c>
      <c r="AE93" s="93">
        <v>251850</v>
      </c>
    </row>
    <row r="94" spans="1:31" s="93" customFormat="1" ht="10.5">
      <c r="A94" s="93" t="s">
        <v>310</v>
      </c>
      <c r="B94" s="93" t="s">
        <v>125</v>
      </c>
      <c r="C94" s="93" t="s">
        <v>123</v>
      </c>
      <c r="D94" s="93" t="s">
        <v>124</v>
      </c>
      <c r="E94" s="93">
        <v>60</v>
      </c>
      <c r="F94" s="93">
        <v>60</v>
      </c>
      <c r="G94" s="93">
        <v>60</v>
      </c>
      <c r="H94" s="93">
        <v>60</v>
      </c>
      <c r="I94" s="93">
        <v>60</v>
      </c>
      <c r="J94" s="93">
        <v>60</v>
      </c>
      <c r="K94" s="93">
        <v>60</v>
      </c>
      <c r="L94" s="93">
        <v>60</v>
      </c>
      <c r="M94" s="93">
        <v>60</v>
      </c>
      <c r="N94" s="93">
        <v>60</v>
      </c>
      <c r="O94" s="93">
        <v>60</v>
      </c>
      <c r="P94" s="93">
        <v>60</v>
      </c>
      <c r="Q94" s="93">
        <v>60</v>
      </c>
      <c r="R94" s="93">
        <v>60</v>
      </c>
      <c r="S94" s="93">
        <v>60</v>
      </c>
      <c r="T94" s="93">
        <v>60</v>
      </c>
      <c r="U94" s="93">
        <v>60</v>
      </c>
      <c r="V94" s="93">
        <v>60</v>
      </c>
      <c r="W94" s="93">
        <v>60</v>
      </c>
      <c r="X94" s="93">
        <v>60</v>
      </c>
      <c r="Y94" s="93">
        <v>60</v>
      </c>
      <c r="Z94" s="93">
        <v>60</v>
      </c>
      <c r="AA94" s="93">
        <v>60</v>
      </c>
      <c r="AB94" s="93">
        <v>60</v>
      </c>
      <c r="AC94" s="93">
        <v>1440</v>
      </c>
      <c r="AD94" s="93">
        <v>10080</v>
      </c>
      <c r="AE94" s="93">
        <v>525600</v>
      </c>
    </row>
    <row r="95" spans="1:31" s="93" customFormat="1" ht="10.5">
      <c r="A95" s="93" t="s">
        <v>311</v>
      </c>
      <c r="B95" s="93" t="s">
        <v>125</v>
      </c>
      <c r="C95" s="93" t="s">
        <v>123</v>
      </c>
      <c r="D95" s="93" t="s">
        <v>124</v>
      </c>
      <c r="E95" s="93">
        <v>60</v>
      </c>
      <c r="F95" s="93">
        <v>60</v>
      </c>
      <c r="G95" s="93">
        <v>60</v>
      </c>
      <c r="H95" s="93">
        <v>60</v>
      </c>
      <c r="I95" s="93">
        <v>60</v>
      </c>
      <c r="J95" s="93">
        <v>60</v>
      </c>
      <c r="K95" s="93">
        <v>60</v>
      </c>
      <c r="L95" s="93">
        <v>60</v>
      </c>
      <c r="M95" s="93">
        <v>60</v>
      </c>
      <c r="N95" s="93">
        <v>60</v>
      </c>
      <c r="O95" s="93">
        <v>60</v>
      </c>
      <c r="P95" s="93">
        <v>60</v>
      </c>
      <c r="Q95" s="93">
        <v>60</v>
      </c>
      <c r="R95" s="93">
        <v>60</v>
      </c>
      <c r="S95" s="93">
        <v>60</v>
      </c>
      <c r="T95" s="93">
        <v>60</v>
      </c>
      <c r="U95" s="93">
        <v>60</v>
      </c>
      <c r="V95" s="93">
        <v>60</v>
      </c>
      <c r="W95" s="93">
        <v>60</v>
      </c>
      <c r="X95" s="93">
        <v>60</v>
      </c>
      <c r="Y95" s="93">
        <v>60</v>
      </c>
      <c r="Z95" s="93">
        <v>60</v>
      </c>
      <c r="AA95" s="93">
        <v>60</v>
      </c>
      <c r="AB95" s="93">
        <v>60</v>
      </c>
      <c r="AC95" s="93">
        <v>1440</v>
      </c>
      <c r="AD95" s="93">
        <v>10080</v>
      </c>
      <c r="AE95" s="93">
        <v>525600</v>
      </c>
    </row>
    <row r="96" spans="1:31" s="93" customFormat="1" ht="10.5">
      <c r="A96" s="93" t="s">
        <v>312</v>
      </c>
      <c r="B96" s="93" t="s">
        <v>125</v>
      </c>
      <c r="C96" s="93" t="s">
        <v>123</v>
      </c>
      <c r="D96" s="93" t="s">
        <v>124</v>
      </c>
      <c r="E96" s="93">
        <v>22</v>
      </c>
      <c r="F96" s="93">
        <v>22</v>
      </c>
      <c r="G96" s="93">
        <v>22</v>
      </c>
      <c r="H96" s="93">
        <v>22</v>
      </c>
      <c r="I96" s="93">
        <v>22</v>
      </c>
      <c r="J96" s="93">
        <v>22</v>
      </c>
      <c r="K96" s="93">
        <v>22</v>
      </c>
      <c r="L96" s="93">
        <v>22</v>
      </c>
      <c r="M96" s="93">
        <v>22</v>
      </c>
      <c r="N96" s="93">
        <v>22</v>
      </c>
      <c r="O96" s="93">
        <v>22</v>
      </c>
      <c r="P96" s="93">
        <v>22</v>
      </c>
      <c r="Q96" s="93">
        <v>22</v>
      </c>
      <c r="R96" s="93">
        <v>22</v>
      </c>
      <c r="S96" s="93">
        <v>22</v>
      </c>
      <c r="T96" s="93">
        <v>22</v>
      </c>
      <c r="U96" s="93">
        <v>22</v>
      </c>
      <c r="V96" s="93">
        <v>22</v>
      </c>
      <c r="W96" s="93">
        <v>22</v>
      </c>
      <c r="X96" s="93">
        <v>22</v>
      </c>
      <c r="Y96" s="93">
        <v>22</v>
      </c>
      <c r="Z96" s="93">
        <v>22</v>
      </c>
      <c r="AA96" s="93">
        <v>22</v>
      </c>
      <c r="AB96" s="93">
        <v>22</v>
      </c>
      <c r="AC96" s="93">
        <v>528</v>
      </c>
      <c r="AD96" s="93">
        <v>3696</v>
      </c>
      <c r="AE96" s="93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47"/>
  <sheetViews>
    <sheetView workbookViewId="0">
      <pane xSplit="2" ySplit="2" topLeftCell="C3" activePane="bottomRight" state="frozen"/>
      <selection activeCell="D235" sqref="D235"/>
      <selection pane="topRight" activeCell="D235" sqref="D235"/>
      <selection pane="bottomLeft" activeCell="D235" sqref="D235"/>
      <selection pane="bottomRight" activeCell="H7" sqref="H7"/>
    </sheetView>
  </sheetViews>
  <sheetFormatPr defaultRowHeight="11.25"/>
  <cols>
    <col min="1" max="1" width="2.5" style="52" customWidth="1"/>
    <col min="2" max="2" width="30.1640625" style="41" customWidth="1"/>
    <col min="3" max="18" width="17" style="42" customWidth="1"/>
    <col min="19" max="16384" width="9.33203125" style="42"/>
  </cols>
  <sheetData>
    <row r="1" spans="1:19" ht="20.25">
      <c r="A1" s="30" t="s">
        <v>164</v>
      </c>
      <c r="B1" s="45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9" s="41" customFormat="1">
      <c r="A2" s="108"/>
      <c r="B2" s="108"/>
      <c r="C2" s="18" t="s">
        <v>100</v>
      </c>
      <c r="D2" s="18" t="s">
        <v>101</v>
      </c>
      <c r="E2" s="18" t="s">
        <v>102</v>
      </c>
      <c r="F2" s="18" t="s">
        <v>103</v>
      </c>
      <c r="G2" s="18" t="s">
        <v>104</v>
      </c>
      <c r="H2" s="18" t="s">
        <v>105</v>
      </c>
      <c r="I2" s="18" t="s">
        <v>106</v>
      </c>
      <c r="J2" s="18" t="s">
        <v>107</v>
      </c>
      <c r="K2" s="18" t="s">
        <v>108</v>
      </c>
      <c r="L2" s="18" t="s">
        <v>109</v>
      </c>
      <c r="M2" s="18" t="s">
        <v>305</v>
      </c>
      <c r="N2" s="18" t="s">
        <v>110</v>
      </c>
      <c r="O2" s="18" t="s">
        <v>111</v>
      </c>
      <c r="P2" s="18" t="s">
        <v>112</v>
      </c>
      <c r="Q2" s="18" t="s">
        <v>113</v>
      </c>
      <c r="R2" s="18" t="s">
        <v>114</v>
      </c>
    </row>
    <row r="3" spans="1:19">
      <c r="A3" s="36" t="s">
        <v>9</v>
      </c>
      <c r="B3" s="37"/>
    </row>
    <row r="4" spans="1:19">
      <c r="A4" s="38"/>
      <c r="B4" s="39" t="s">
        <v>11</v>
      </c>
      <c r="C4" s="43" t="s">
        <v>12</v>
      </c>
      <c r="D4" s="43" t="s">
        <v>13</v>
      </c>
      <c r="E4" s="43" t="s">
        <v>14</v>
      </c>
      <c r="F4" s="43" t="s">
        <v>15</v>
      </c>
      <c r="G4" s="43" t="s">
        <v>536</v>
      </c>
      <c r="H4" s="43" t="s">
        <v>16</v>
      </c>
      <c r="I4" s="43" t="s">
        <v>17</v>
      </c>
      <c r="J4" s="43" t="s">
        <v>18</v>
      </c>
      <c r="K4" s="43" t="s">
        <v>19</v>
      </c>
      <c r="L4" s="43" t="s">
        <v>20</v>
      </c>
      <c r="M4" s="43" t="s">
        <v>21</v>
      </c>
      <c r="N4" s="43" t="s">
        <v>22</v>
      </c>
      <c r="O4" s="43" t="s">
        <v>23</v>
      </c>
      <c r="P4" s="43" t="s">
        <v>24</v>
      </c>
      <c r="Q4" s="43">
        <v>7</v>
      </c>
      <c r="R4" s="43">
        <v>8</v>
      </c>
    </row>
    <row r="5" spans="1:19">
      <c r="A5" s="38"/>
      <c r="B5" s="39" t="s">
        <v>25</v>
      </c>
      <c r="C5" s="43" t="s">
        <v>26</v>
      </c>
      <c r="D5" s="43" t="s">
        <v>26</v>
      </c>
      <c r="E5" s="43" t="s">
        <v>26</v>
      </c>
      <c r="F5" s="43" t="s">
        <v>26</v>
      </c>
      <c r="G5" s="43" t="s">
        <v>26</v>
      </c>
      <c r="H5" s="43" t="s">
        <v>26</v>
      </c>
      <c r="I5" s="43" t="s">
        <v>26</v>
      </c>
      <c r="J5" s="43" t="s">
        <v>26</v>
      </c>
      <c r="K5" s="43" t="s">
        <v>26</v>
      </c>
      <c r="L5" s="43" t="s">
        <v>26</v>
      </c>
      <c r="M5" s="43" t="s">
        <v>26</v>
      </c>
      <c r="N5" s="43" t="s">
        <v>26</v>
      </c>
      <c r="O5" s="43" t="s">
        <v>26</v>
      </c>
      <c r="P5" s="43" t="s">
        <v>26</v>
      </c>
      <c r="Q5" s="43" t="s">
        <v>26</v>
      </c>
      <c r="R5" s="43" t="s">
        <v>26</v>
      </c>
    </row>
    <row r="6" spans="1:19">
      <c r="A6" s="38"/>
      <c r="B6" s="39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44"/>
    </row>
    <row r="7" spans="1:19">
      <c r="A7" s="36" t="s">
        <v>38</v>
      </c>
      <c r="B7" s="37"/>
      <c r="H7" s="102"/>
    </row>
    <row r="8" spans="1:19">
      <c r="A8" s="38"/>
      <c r="B8" s="36" t="s">
        <v>39</v>
      </c>
    </row>
    <row r="9" spans="1:19">
      <c r="A9" s="38"/>
      <c r="B9" s="40" t="s">
        <v>40</v>
      </c>
      <c r="C9" s="43" t="str">
        <f>BuildingSummary!$C$26</f>
        <v>Wood-Framed</v>
      </c>
      <c r="D9" s="43" t="str">
        <f>BuildingSummary!$C$26</f>
        <v>Wood-Framed</v>
      </c>
      <c r="E9" s="43" t="str">
        <f>BuildingSummary!$C$26</f>
        <v>Wood-Framed</v>
      </c>
      <c r="F9" s="43" t="str">
        <f>BuildingSummary!$C$26</f>
        <v>Wood-Framed</v>
      </c>
      <c r="G9" s="43" t="str">
        <f>BuildingSummary!$C$26</f>
        <v>Wood-Framed</v>
      </c>
      <c r="H9" s="43" t="str">
        <f>BuildingSummary!$C$26</f>
        <v>Wood-Framed</v>
      </c>
      <c r="I9" s="43" t="str">
        <f>BuildingSummary!$C$26</f>
        <v>Wood-Framed</v>
      </c>
      <c r="J9" s="43" t="str">
        <f>BuildingSummary!$C$26</f>
        <v>Wood-Framed</v>
      </c>
      <c r="K9" s="43" t="str">
        <f>BuildingSummary!$C$26</f>
        <v>Wood-Framed</v>
      </c>
      <c r="L9" s="43" t="str">
        <f>BuildingSummary!$C$26</f>
        <v>Wood-Framed</v>
      </c>
      <c r="M9" s="43" t="str">
        <f>BuildingSummary!$C$26</f>
        <v>Wood-Framed</v>
      </c>
      <c r="N9" s="43" t="str">
        <f>BuildingSummary!$C$26</f>
        <v>Wood-Framed</v>
      </c>
      <c r="O9" s="43" t="str">
        <f>BuildingSummary!$C$26</f>
        <v>Wood-Framed</v>
      </c>
      <c r="P9" s="43" t="str">
        <f>BuildingSummary!$C$26</f>
        <v>Wood-Framed</v>
      </c>
      <c r="Q9" s="43" t="str">
        <f>BuildingSummary!$C$26</f>
        <v>Wood-Framed</v>
      </c>
      <c r="R9" s="43" t="str">
        <f>BuildingSummary!$C$26</f>
        <v>Wood-Framed</v>
      </c>
    </row>
    <row r="10" spans="1:19">
      <c r="A10" s="38"/>
      <c r="B10" s="39" t="s">
        <v>205</v>
      </c>
      <c r="C10" s="44">
        <f>1/Miami!$D$39</f>
        <v>0.32</v>
      </c>
      <c r="D10" s="44">
        <f>1/Houston!$D$39</f>
        <v>1.1737089201877935</v>
      </c>
      <c r="E10" s="44">
        <f>1/Phoenix!$D$39</f>
        <v>0.73367571533382248</v>
      </c>
      <c r="F10" s="44">
        <f>1/Atlanta!$D$39</f>
        <v>1.3550135501355014</v>
      </c>
      <c r="G10" s="44">
        <f>1/LosAngeles!$D$39</f>
        <v>0.80064051240992784</v>
      </c>
      <c r="H10" s="44">
        <f>1/LasVegas!$D$39</f>
        <v>1.1013215859030836</v>
      </c>
      <c r="I10" s="44">
        <f>1/SanFrancisco!$D$39</f>
        <v>1.3550135501355014</v>
      </c>
      <c r="J10" s="44">
        <f>1/Baltimore!$D$39</f>
        <v>1.9801980198019802</v>
      </c>
      <c r="K10" s="44">
        <f>1/Albuquerque!$D$39</f>
        <v>1.7605633802816902</v>
      </c>
      <c r="L10" s="44">
        <f>1/Seattle!$D$39</f>
        <v>1.9157088122605364</v>
      </c>
      <c r="M10" s="44">
        <f>1/Chicago!$D$39</f>
        <v>2.1459227467811157</v>
      </c>
      <c r="N10" s="44">
        <f>1/Boulder!$D$39</f>
        <v>2.1459227467811157</v>
      </c>
      <c r="O10" s="44">
        <f>1/Minneapolis!$D$39</f>
        <v>2.7100271002710028</v>
      </c>
      <c r="P10" s="44">
        <f>1/Helena!$D$39</f>
        <v>2.4449877750611249</v>
      </c>
      <c r="Q10" s="44">
        <f>1/Duluth!$D$39</f>
        <v>3.0395136778115499</v>
      </c>
      <c r="R10" s="44">
        <f>1/Fairbanks!$D$39</f>
        <v>3.90625</v>
      </c>
    </row>
    <row r="11" spans="1:19">
      <c r="A11" s="38"/>
      <c r="B11" s="36" t="s">
        <v>42</v>
      </c>
    </row>
    <row r="12" spans="1:19">
      <c r="A12" s="38"/>
      <c r="B12" s="40" t="s">
        <v>40</v>
      </c>
      <c r="C12" s="43" t="str">
        <f>BuildingSummary!$C$31</f>
        <v>Attic</v>
      </c>
      <c r="D12" s="43" t="str">
        <f>BuildingSummary!$C$31</f>
        <v>Attic</v>
      </c>
      <c r="E12" s="43" t="str">
        <f>BuildingSummary!$C$31</f>
        <v>Attic</v>
      </c>
      <c r="F12" s="43" t="str">
        <f>BuildingSummary!$C$31</f>
        <v>Attic</v>
      </c>
      <c r="G12" s="43" t="str">
        <f>BuildingSummary!$C$31</f>
        <v>Attic</v>
      </c>
      <c r="H12" s="43" t="str">
        <f>BuildingSummary!$C$31</f>
        <v>Attic</v>
      </c>
      <c r="I12" s="43" t="str">
        <f>BuildingSummary!$C$31</f>
        <v>Attic</v>
      </c>
      <c r="J12" s="43" t="str">
        <f>BuildingSummary!$C$31</f>
        <v>Attic</v>
      </c>
      <c r="K12" s="43" t="str">
        <f>BuildingSummary!$C$31</f>
        <v>Attic</v>
      </c>
      <c r="L12" s="43" t="str">
        <f>BuildingSummary!$C$31</f>
        <v>Attic</v>
      </c>
      <c r="M12" s="43" t="str">
        <f>BuildingSummary!$C$31</f>
        <v>Attic</v>
      </c>
      <c r="N12" s="43" t="str">
        <f>BuildingSummary!$C$31</f>
        <v>Attic</v>
      </c>
      <c r="O12" s="43" t="str">
        <f>BuildingSummary!$C$31</f>
        <v>Attic</v>
      </c>
      <c r="P12" s="43" t="str">
        <f>BuildingSummary!$C$31</f>
        <v>Attic</v>
      </c>
      <c r="Q12" s="43" t="str">
        <f>BuildingSummary!$C$31</f>
        <v>Attic</v>
      </c>
      <c r="R12" s="43" t="str">
        <f>BuildingSummary!$C$31</f>
        <v>Attic</v>
      </c>
    </row>
    <row r="13" spans="1:19">
      <c r="A13" s="38"/>
      <c r="B13" s="39" t="s">
        <v>650</v>
      </c>
      <c r="C13" s="44">
        <f>(1/0.074)/5.678</f>
        <v>2.3799777234085089</v>
      </c>
      <c r="D13" s="44">
        <f>(1/0.066)/5.678</f>
        <v>2.6684598717004491</v>
      </c>
      <c r="E13" s="44">
        <f>(1/0.046)/5.678</f>
        <v>3.8286598159180363</v>
      </c>
      <c r="F13" s="44">
        <f>(1/0.072)/5.678</f>
        <v>2.4460882157254122</v>
      </c>
      <c r="G13" s="44">
        <f>(1/0.1)/5.678</f>
        <v>1.7611835153222966</v>
      </c>
      <c r="H13" s="44">
        <f>(1/0.048)/5.678</f>
        <v>3.6691323235881179</v>
      </c>
      <c r="I13" s="44">
        <f>(1/0.088)/5.678</f>
        <v>2.0013449037753372</v>
      </c>
      <c r="J13" s="44">
        <f>(1/0.058)/5.678</f>
        <v>3.0365233022798215</v>
      </c>
      <c r="K13" s="44">
        <f>(1/0.059)/5.678</f>
        <v>2.9850568056310114</v>
      </c>
      <c r="L13" s="44">
        <f>(1/0.064)/5.678</f>
        <v>2.7518492426910885</v>
      </c>
      <c r="M13" s="44">
        <f>(1/0.053)/5.678</f>
        <v>3.3229877647590502</v>
      </c>
      <c r="N13" s="44">
        <f>(1/0.051)/5.678</f>
        <v>3.4533010104358759</v>
      </c>
      <c r="O13" s="44">
        <f>(1/0.045)/5.678</f>
        <v>3.913741145160659</v>
      </c>
      <c r="P13" s="44">
        <f>(1/0.049)/5.678</f>
        <v>3.5942520720863196</v>
      </c>
      <c r="Q13" s="44">
        <f>(1/0.04)/5.678</f>
        <v>4.4029587883057415</v>
      </c>
      <c r="R13" s="44">
        <f>(1/0.031)/5.678</f>
        <v>5.6812371462009565</v>
      </c>
    </row>
    <row r="14" spans="1:19">
      <c r="A14" s="38"/>
      <c r="B14" s="36" t="s">
        <v>44</v>
      </c>
    </row>
    <row r="15" spans="1:19">
      <c r="A15" s="38"/>
      <c r="B15" s="39" t="s">
        <v>206</v>
      </c>
      <c r="C15" s="44">
        <f>Miami!$E$53</f>
        <v>5.835</v>
      </c>
      <c r="D15" s="44">
        <f>Houston!$E$53</f>
        <v>5.835</v>
      </c>
      <c r="E15" s="44">
        <f>Phoenix!$E$53</f>
        <v>5.835</v>
      </c>
      <c r="F15" s="44">
        <f>Atlanta!$E$53</f>
        <v>4.0919999999999996</v>
      </c>
      <c r="G15" s="44">
        <f>LosAngeles!$E$53</f>
        <v>5.835</v>
      </c>
      <c r="H15" s="44">
        <f>LasVegas!$E$53</f>
        <v>5.835</v>
      </c>
      <c r="I15" s="44">
        <f>SanFrancisco!$E$53</f>
        <v>4.0919999999999996</v>
      </c>
      <c r="J15" s="44">
        <f>Baltimore!$E$53</f>
        <v>3.3540000000000001</v>
      </c>
      <c r="K15" s="44">
        <f>Albuquerque!$E$53</f>
        <v>4.0919999999999996</v>
      </c>
      <c r="L15" s="44">
        <f>Seattle!$E$53</f>
        <v>4.0919999999999996</v>
      </c>
      <c r="M15" s="44">
        <f>Chicago!$E$53</f>
        <v>3.3540000000000001</v>
      </c>
      <c r="N15" s="44">
        <f>Boulder!$E$53</f>
        <v>3.3540000000000001</v>
      </c>
      <c r="O15" s="44">
        <f>Minneapolis!$E$53</f>
        <v>2.956</v>
      </c>
      <c r="P15" s="44">
        <f>Helena!$E$53</f>
        <v>2.956</v>
      </c>
      <c r="Q15" s="44">
        <f>Duluth!$E$53</f>
        <v>2.956</v>
      </c>
      <c r="R15" s="44">
        <f>Fairbanks!$E$53</f>
        <v>2.956</v>
      </c>
    </row>
    <row r="16" spans="1:19">
      <c r="A16" s="38"/>
      <c r="B16" s="39" t="s">
        <v>45</v>
      </c>
      <c r="C16" s="44">
        <f>Miami!$F$53</f>
        <v>0.251</v>
      </c>
      <c r="D16" s="44">
        <f>Houston!$F$53</f>
        <v>0.251</v>
      </c>
      <c r="E16" s="44">
        <f>Phoenix!$F$53</f>
        <v>0.251</v>
      </c>
      <c r="F16" s="44">
        <f>Atlanta!$F$53</f>
        <v>0.255</v>
      </c>
      <c r="G16" s="44">
        <f>LosAngeles!$F$53</f>
        <v>0.44</v>
      </c>
      <c r="H16" s="44">
        <f>LasVegas!$F$53</f>
        <v>0.251</v>
      </c>
      <c r="I16" s="44">
        <f>SanFrancisco!$F$53</f>
        <v>0.39200000000000002</v>
      </c>
      <c r="J16" s="44">
        <f>Baltimore!$F$53</f>
        <v>0.35499999999999998</v>
      </c>
      <c r="K16" s="44">
        <f>Albuquerque!$F$53</f>
        <v>0.36199999999999999</v>
      </c>
      <c r="L16" s="44">
        <f>Seattle!$F$53</f>
        <v>0.39200000000000002</v>
      </c>
      <c r="M16" s="44">
        <f>Chicago!$F$53</f>
        <v>0.38500000000000001</v>
      </c>
      <c r="N16" s="44">
        <f>Boulder!$F$53</f>
        <v>0.38500000000000001</v>
      </c>
      <c r="O16" s="44">
        <f>Minneapolis!$F$53</f>
        <v>0.38500000000000001</v>
      </c>
      <c r="P16" s="44">
        <f>Helena!$F$53</f>
        <v>0.38500000000000001</v>
      </c>
      <c r="Q16" s="44">
        <f>Duluth!$F$53</f>
        <v>0.48699999999999999</v>
      </c>
      <c r="R16" s="44">
        <f>Fairbanks!$F$53</f>
        <v>0.61599999999999999</v>
      </c>
    </row>
    <row r="17" spans="1:18">
      <c r="A17" s="38"/>
      <c r="B17" s="39" t="s">
        <v>46</v>
      </c>
      <c r="C17" s="44">
        <f>Miami!$G$53</f>
        <v>0.11</v>
      </c>
      <c r="D17" s="44">
        <f>Houston!$G$53</f>
        <v>0.11</v>
      </c>
      <c r="E17" s="44">
        <f>Phoenix!$G$53</f>
        <v>0.11</v>
      </c>
      <c r="F17" s="44">
        <f>Atlanta!$G$53</f>
        <v>0.129</v>
      </c>
      <c r="G17" s="44">
        <f>LosAngeles!$G$53</f>
        <v>0.27200000000000002</v>
      </c>
      <c r="H17" s="44">
        <f>LasVegas!$G$53</f>
        <v>0.11</v>
      </c>
      <c r="I17" s="44">
        <f>SanFrancisco!$G$53</f>
        <v>0.253</v>
      </c>
      <c r="J17" s="44">
        <f>Baltimore!$G$53</f>
        <v>0.27400000000000002</v>
      </c>
      <c r="K17" s="44">
        <f>Albuquerque!$G$53</f>
        <v>0.22500000000000001</v>
      </c>
      <c r="L17" s="44">
        <f>Seattle!$G$53</f>
        <v>0.253</v>
      </c>
      <c r="M17" s="44">
        <f>Chicago!$G$53</f>
        <v>0.30499999999999999</v>
      </c>
      <c r="N17" s="44">
        <f>Boulder!$G$53</f>
        <v>0.30499999999999999</v>
      </c>
      <c r="O17" s="44">
        <f>Minneapolis!$G$53</f>
        <v>0.30499999999999999</v>
      </c>
      <c r="P17" s="44">
        <f>Helena!$G$53</f>
        <v>0.30499999999999999</v>
      </c>
      <c r="Q17" s="44">
        <f>Duluth!$G$53</f>
        <v>0.40899999999999997</v>
      </c>
      <c r="R17" s="44">
        <f>Fairbanks!$G$53</f>
        <v>0.54100000000000004</v>
      </c>
    </row>
    <row r="18" spans="1:18">
      <c r="A18" s="38"/>
      <c r="B18" s="36" t="s">
        <v>47</v>
      </c>
    </row>
    <row r="19" spans="1:18">
      <c r="A19" s="38"/>
      <c r="B19" s="39" t="s">
        <v>206</v>
      </c>
      <c r="C19" s="43" t="s">
        <v>220</v>
      </c>
      <c r="D19" s="43" t="s">
        <v>220</v>
      </c>
      <c r="E19" s="43" t="s">
        <v>220</v>
      </c>
      <c r="F19" s="43" t="s">
        <v>220</v>
      </c>
      <c r="G19" s="43" t="s">
        <v>220</v>
      </c>
      <c r="H19" s="43" t="s">
        <v>220</v>
      </c>
      <c r="I19" s="43" t="s">
        <v>220</v>
      </c>
      <c r="J19" s="43" t="s">
        <v>220</v>
      </c>
      <c r="K19" s="43" t="s">
        <v>220</v>
      </c>
      <c r="L19" s="43" t="s">
        <v>220</v>
      </c>
      <c r="M19" s="43" t="s">
        <v>220</v>
      </c>
      <c r="N19" s="43" t="s">
        <v>220</v>
      </c>
      <c r="O19" s="43" t="s">
        <v>220</v>
      </c>
      <c r="P19" s="43" t="s">
        <v>220</v>
      </c>
      <c r="Q19" s="43" t="s">
        <v>220</v>
      </c>
      <c r="R19" s="43" t="s">
        <v>220</v>
      </c>
    </row>
    <row r="20" spans="1:18">
      <c r="A20" s="38"/>
      <c r="B20" s="39" t="s">
        <v>45</v>
      </c>
      <c r="C20" s="43" t="s">
        <v>220</v>
      </c>
      <c r="D20" s="43" t="s">
        <v>220</v>
      </c>
      <c r="E20" s="43" t="s">
        <v>220</v>
      </c>
      <c r="F20" s="43" t="s">
        <v>220</v>
      </c>
      <c r="G20" s="43" t="s">
        <v>220</v>
      </c>
      <c r="H20" s="43" t="s">
        <v>220</v>
      </c>
      <c r="I20" s="43" t="s">
        <v>220</v>
      </c>
      <c r="J20" s="43" t="s">
        <v>220</v>
      </c>
      <c r="K20" s="43" t="s">
        <v>220</v>
      </c>
      <c r="L20" s="43" t="s">
        <v>220</v>
      </c>
      <c r="M20" s="43" t="s">
        <v>220</v>
      </c>
      <c r="N20" s="43" t="s">
        <v>220</v>
      </c>
      <c r="O20" s="43" t="s">
        <v>220</v>
      </c>
      <c r="P20" s="43" t="s">
        <v>220</v>
      </c>
      <c r="Q20" s="43" t="s">
        <v>220</v>
      </c>
      <c r="R20" s="43" t="s">
        <v>220</v>
      </c>
    </row>
    <row r="21" spans="1:18">
      <c r="A21" s="38"/>
      <c r="B21" s="39" t="s">
        <v>46</v>
      </c>
      <c r="C21" s="43" t="s">
        <v>220</v>
      </c>
      <c r="D21" s="43" t="s">
        <v>220</v>
      </c>
      <c r="E21" s="43" t="s">
        <v>220</v>
      </c>
      <c r="F21" s="43" t="s">
        <v>220</v>
      </c>
      <c r="G21" s="43" t="s">
        <v>220</v>
      </c>
      <c r="H21" s="43" t="s">
        <v>220</v>
      </c>
      <c r="I21" s="43" t="s">
        <v>220</v>
      </c>
      <c r="J21" s="43" t="s">
        <v>220</v>
      </c>
      <c r="K21" s="43" t="s">
        <v>220</v>
      </c>
      <c r="L21" s="43" t="s">
        <v>220</v>
      </c>
      <c r="M21" s="43" t="s">
        <v>220</v>
      </c>
      <c r="N21" s="43" t="s">
        <v>220</v>
      </c>
      <c r="O21" s="43" t="s">
        <v>220</v>
      </c>
      <c r="P21" s="43" t="s">
        <v>220</v>
      </c>
      <c r="Q21" s="43" t="s">
        <v>220</v>
      </c>
      <c r="R21" s="43" t="s">
        <v>220</v>
      </c>
    </row>
    <row r="22" spans="1:18">
      <c r="A22" s="38"/>
      <c r="B22" s="36" t="s">
        <v>48</v>
      </c>
    </row>
    <row r="23" spans="1:18">
      <c r="A23" s="38"/>
      <c r="B23" s="39" t="s">
        <v>49</v>
      </c>
      <c r="C23" s="43" t="str">
        <f>BuildingSummary!$C$46</f>
        <v>Mass Floor</v>
      </c>
      <c r="D23" s="43" t="str">
        <f>BuildingSummary!$C$46</f>
        <v>Mass Floor</v>
      </c>
      <c r="E23" s="43" t="str">
        <f>BuildingSummary!$C$46</f>
        <v>Mass Floor</v>
      </c>
      <c r="F23" s="43" t="str">
        <f>BuildingSummary!$C$46</f>
        <v>Mass Floor</v>
      </c>
      <c r="G23" s="43" t="str">
        <f>BuildingSummary!$C$46</f>
        <v>Mass Floor</v>
      </c>
      <c r="H23" s="43" t="str">
        <f>BuildingSummary!$C$46</f>
        <v>Mass Floor</v>
      </c>
      <c r="I23" s="43" t="str">
        <f>BuildingSummary!$C$46</f>
        <v>Mass Floor</v>
      </c>
      <c r="J23" s="43" t="str">
        <f>BuildingSummary!$C$46</f>
        <v>Mass Floor</v>
      </c>
      <c r="K23" s="43" t="str">
        <f>BuildingSummary!$C$46</f>
        <v>Mass Floor</v>
      </c>
      <c r="L23" s="43" t="str">
        <f>BuildingSummary!$C$46</f>
        <v>Mass Floor</v>
      </c>
      <c r="M23" s="43" t="str">
        <f>BuildingSummary!$C$46</f>
        <v>Mass Floor</v>
      </c>
      <c r="N23" s="43" t="str">
        <f>BuildingSummary!$C$46</f>
        <v>Mass Floor</v>
      </c>
      <c r="O23" s="43" t="str">
        <f>BuildingSummary!$C$46</f>
        <v>Mass Floor</v>
      </c>
      <c r="P23" s="43" t="str">
        <f>BuildingSummary!$C$46</f>
        <v>Mass Floor</v>
      </c>
      <c r="Q23" s="43" t="str">
        <f>BuildingSummary!$C$46</f>
        <v>Mass Floor</v>
      </c>
      <c r="R23" s="43" t="str">
        <f>BuildingSummary!$C$46</f>
        <v>Mass Floor</v>
      </c>
    </row>
    <row r="24" spans="1:18">
      <c r="A24" s="38"/>
      <c r="B24" s="40" t="s">
        <v>51</v>
      </c>
      <c r="C24" s="43" t="str">
        <f>BuildingSummary!$C$47</f>
        <v>4-in slab-on-grade</v>
      </c>
      <c r="D24" s="43" t="str">
        <f>BuildingSummary!$C$47</f>
        <v>4-in slab-on-grade</v>
      </c>
      <c r="E24" s="43" t="str">
        <f>BuildingSummary!$C$47</f>
        <v>4-in slab-on-grade</v>
      </c>
      <c r="F24" s="43" t="str">
        <f>BuildingSummary!$C$47</f>
        <v>4-in slab-on-grade</v>
      </c>
      <c r="G24" s="43" t="str">
        <f>BuildingSummary!$C$47</f>
        <v>4-in slab-on-grade</v>
      </c>
      <c r="H24" s="43" t="str">
        <f>BuildingSummary!$C$47</f>
        <v>4-in slab-on-grade</v>
      </c>
      <c r="I24" s="43" t="str">
        <f>BuildingSummary!$C$47</f>
        <v>4-in slab-on-grade</v>
      </c>
      <c r="J24" s="43" t="str">
        <f>BuildingSummary!$C$47</f>
        <v>4-in slab-on-grade</v>
      </c>
      <c r="K24" s="43" t="str">
        <f>BuildingSummary!$C$47</f>
        <v>4-in slab-on-grade</v>
      </c>
      <c r="L24" s="43" t="str">
        <f>BuildingSummary!$C$47</f>
        <v>4-in slab-on-grade</v>
      </c>
      <c r="M24" s="43" t="str">
        <f>BuildingSummary!$C$47</f>
        <v>4-in slab-on-grade</v>
      </c>
      <c r="N24" s="43" t="str">
        <f>BuildingSummary!$C$47</f>
        <v>4-in slab-on-grade</v>
      </c>
      <c r="O24" s="43" t="str">
        <f>BuildingSummary!$C$47</f>
        <v>4-in slab-on-grade</v>
      </c>
      <c r="P24" s="43" t="str">
        <f>BuildingSummary!$C$47</f>
        <v>4-in slab-on-grade</v>
      </c>
      <c r="Q24" s="43" t="str">
        <f>BuildingSummary!$C$47</f>
        <v>4-in slab-on-grade</v>
      </c>
      <c r="R24" s="43" t="str">
        <f>BuildingSummary!$C$47</f>
        <v>4-in slab-on-grade</v>
      </c>
    </row>
    <row r="25" spans="1:18">
      <c r="A25" s="38"/>
      <c r="B25" s="39" t="s">
        <v>205</v>
      </c>
      <c r="C25" s="44">
        <f>1/Miami!$D$42</f>
        <v>0.32051282051282048</v>
      </c>
      <c r="D25" s="44">
        <f>1/Houston!$D$42</f>
        <v>0.32051282051282048</v>
      </c>
      <c r="E25" s="44">
        <f>1/Phoenix!$D$42</f>
        <v>0.32051282051282048</v>
      </c>
      <c r="F25" s="44">
        <f>1/Atlanta!$D$42</f>
        <v>0.32051282051282048</v>
      </c>
      <c r="G25" s="44">
        <f>1/LosAngeles!$D$42</f>
        <v>0.32051282051282048</v>
      </c>
      <c r="H25" s="44">
        <f>1/LasVegas!$D$42</f>
        <v>0.32051282051282048</v>
      </c>
      <c r="I25" s="44">
        <f>1/SanFrancisco!$D$42</f>
        <v>0.32051282051282048</v>
      </c>
      <c r="J25" s="44">
        <f>1/Baltimore!$D$42</f>
        <v>0.32051282051282048</v>
      </c>
      <c r="K25" s="44">
        <f>1/Albuquerque!$D$42</f>
        <v>0.32051282051282048</v>
      </c>
      <c r="L25" s="44">
        <f>1/Seattle!$D$42</f>
        <v>0.32051282051282048</v>
      </c>
      <c r="M25" s="44">
        <f>1/Chicago!$D$42</f>
        <v>0.32051282051282048</v>
      </c>
      <c r="N25" s="44">
        <f>1/Boulder!$D$42</f>
        <v>0.32051282051282048</v>
      </c>
      <c r="O25" s="44">
        <f>1/Minneapolis!$D$42</f>
        <v>0.32051282051282048</v>
      </c>
      <c r="P25" s="44">
        <f>1/Helena!$D$42</f>
        <v>0.32051282051282048</v>
      </c>
      <c r="Q25" s="44">
        <f>1/Duluth!$D$42</f>
        <v>0.32051282051282048</v>
      </c>
      <c r="R25" s="44">
        <f>1/Fairbanks!$D$42</f>
        <v>0.32051282051282048</v>
      </c>
    </row>
    <row r="26" spans="1:18">
      <c r="A26" s="36" t="s">
        <v>57</v>
      </c>
      <c r="B26" s="37"/>
    </row>
    <row r="27" spans="1:18">
      <c r="A27" s="38"/>
      <c r="B27" s="36" t="s">
        <v>62</v>
      </c>
    </row>
    <row r="28" spans="1:18">
      <c r="A28" s="38"/>
      <c r="B28" s="39" t="s">
        <v>207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>
      <c r="A29" s="38"/>
      <c r="B29" s="39" t="str">
        <f>Miami!A64</f>
        <v>PSZ-AC_1:1_COOLC DXCOIL</v>
      </c>
      <c r="C29" s="44">
        <f>Miami!$C$64*10^(-3)</f>
        <v>37.496089999999995</v>
      </c>
      <c r="D29" s="44">
        <f>Houston!$C$64*10^(-3)</f>
        <v>33.624780000000001</v>
      </c>
      <c r="E29" s="44">
        <f>Phoenix!$C$64*10^(-3)</f>
        <v>35.825679999999998</v>
      </c>
      <c r="F29" s="44">
        <f>Atlanta!$C$64*10^(-3)</f>
        <v>33.396680000000003</v>
      </c>
      <c r="G29" s="44">
        <f>LosAngeles!$C$64*10^(-3)</f>
        <v>33.905200000000001</v>
      </c>
      <c r="H29" s="44">
        <f>LasVegas!$C$64*10^(-3)</f>
        <v>34.806899999999999</v>
      </c>
      <c r="I29" s="44">
        <f>SanFrancisco!$C$64*10^(-3)</f>
        <v>23.015580000000003</v>
      </c>
      <c r="J29" s="44">
        <f>Baltimore!$C$64*10^(-3)</f>
        <v>30.907050000000002</v>
      </c>
      <c r="K29" s="44">
        <f>Albuquerque!$C$64*10^(-3)</f>
        <v>27.654140000000002</v>
      </c>
      <c r="L29" s="44">
        <f>Seattle!$C$64*10^(-3)</f>
        <v>25.807040000000001</v>
      </c>
      <c r="M29" s="44">
        <f>Chicago!$C$64*10^(-3)</f>
        <v>30.92841</v>
      </c>
      <c r="N29" s="44">
        <f>Boulder!$C$64*10^(-3)</f>
        <v>26.803709999999999</v>
      </c>
      <c r="O29" s="44">
        <f>Minneapolis!$C$64*10^(-3)</f>
        <v>29.949290000000001</v>
      </c>
      <c r="P29" s="44">
        <f>Helena!$C$64*10^(-3)</f>
        <v>22.405429999999999</v>
      </c>
      <c r="Q29" s="44">
        <f>Duluth!$C$64*10^(-3)</f>
        <v>28.478240000000003</v>
      </c>
      <c r="R29" s="44">
        <f>Fairbanks!$C$64*10^(-3)</f>
        <v>24.743790000000001</v>
      </c>
    </row>
    <row r="30" spans="1:18">
      <c r="A30" s="38"/>
      <c r="B30" s="39" t="str">
        <f>Miami!A65</f>
        <v>PSZ-AC_2:2_COOLC DXCOIL</v>
      </c>
      <c r="C30" s="44">
        <f>Miami!$C$65*10^(-3)</f>
        <v>20.55941</v>
      </c>
      <c r="D30" s="44">
        <f>Houston!$C$65*10^(-3)</f>
        <v>17.94059</v>
      </c>
      <c r="E30" s="44">
        <f>Phoenix!$C$65*10^(-3)</f>
        <v>17.94059</v>
      </c>
      <c r="F30" s="44">
        <f>Atlanta!$C$65*10^(-3)</f>
        <v>17.94059</v>
      </c>
      <c r="G30" s="44">
        <f>LosAngeles!$C$65*10^(-3)</f>
        <v>17.94059</v>
      </c>
      <c r="H30" s="44">
        <f>LasVegas!$C$65*10^(-3)</f>
        <v>17.94059</v>
      </c>
      <c r="I30" s="44">
        <f>SanFrancisco!$C$65*10^(-3)</f>
        <v>13.70002</v>
      </c>
      <c r="J30" s="44">
        <f>Baltimore!$C$65*10^(-3)</f>
        <v>17.94059</v>
      </c>
      <c r="K30" s="44">
        <f>Albuquerque!$C$65*10^(-3)</f>
        <v>15.141450000000001</v>
      </c>
      <c r="L30" s="44">
        <f>Seattle!$C$65*10^(-3)</f>
        <v>15.344700000000001</v>
      </c>
      <c r="M30" s="44">
        <f>Chicago!$C$65*10^(-3)</f>
        <v>18.946099999999998</v>
      </c>
      <c r="N30" s="44">
        <f>Boulder!$C$65*10^(-3)</f>
        <v>15.909180000000001</v>
      </c>
      <c r="O30" s="44">
        <f>Minneapolis!$C$65*10^(-3)</f>
        <v>21.334530000000001</v>
      </c>
      <c r="P30" s="44">
        <f>Helena!$C$65*10^(-3)</f>
        <v>17.688500000000001</v>
      </c>
      <c r="Q30" s="44">
        <f>Duluth!$C$65*10^(-3)</f>
        <v>22.772009999999998</v>
      </c>
      <c r="R30" s="44">
        <f>Fairbanks!$C$65*10^(-3)</f>
        <v>19.850490000000001</v>
      </c>
    </row>
    <row r="31" spans="1:18">
      <c r="A31" s="38"/>
      <c r="B31" s="39" t="s">
        <v>223</v>
      </c>
      <c r="C31" s="43"/>
      <c r="D31" s="43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</row>
    <row r="32" spans="1:18">
      <c r="A32" s="38"/>
      <c r="B32" s="39" t="str">
        <f>Miami!A68</f>
        <v>PSZ-AC_1:1_HEATC</v>
      </c>
      <c r="C32" s="44">
        <f>Miami!$C$68*10^(-3)</f>
        <v>47.858519999999999</v>
      </c>
      <c r="D32" s="44">
        <f>Houston!$C$68*10^(-3)</f>
        <v>54.596769999999999</v>
      </c>
      <c r="E32" s="44">
        <f>Phoenix!$C$68*10^(-3)</f>
        <v>49.449300000000001</v>
      </c>
      <c r="F32" s="44">
        <f>Atlanta!$C$68*10^(-3)</f>
        <v>57.366880000000002</v>
      </c>
      <c r="G32" s="44">
        <f>LosAngeles!$C$68*10^(-3)</f>
        <v>46.113620000000004</v>
      </c>
      <c r="H32" s="44">
        <f>LasVegas!$C$68*10^(-3)</f>
        <v>50.987870000000001</v>
      </c>
      <c r="I32" s="44">
        <f>SanFrancisco!$C$68*10^(-3)</f>
        <v>45.485330000000005</v>
      </c>
      <c r="J32" s="44">
        <f>Baltimore!$C$68*10^(-3)</f>
        <v>60.654919999999997</v>
      </c>
      <c r="K32" s="44">
        <f>Albuquerque!$C$68*10^(-3)</f>
        <v>51.16675</v>
      </c>
      <c r="L32" s="44">
        <f>Seattle!$C$68*10^(-3)</f>
        <v>53.089980000000004</v>
      </c>
      <c r="M32" s="44">
        <f>Chicago!$C$68*10^(-3)</f>
        <v>69.147030000000001</v>
      </c>
      <c r="N32" s="44">
        <f>Boulder!$C$68*10^(-3)</f>
        <v>57.502300000000005</v>
      </c>
      <c r="O32" s="44">
        <f>Minneapolis!$C$68*10^(-3)</f>
        <v>73.032110000000003</v>
      </c>
      <c r="P32" s="44">
        <f>Helena!$C$68*10^(-3)</f>
        <v>67.065570000000008</v>
      </c>
      <c r="Q32" s="44">
        <f>Duluth!$C$68*10^(-3)</f>
        <v>73.090260000000001</v>
      </c>
      <c r="R32" s="44">
        <f>Fairbanks!$C$68*10^(-3)</f>
        <v>96.817570000000003</v>
      </c>
    </row>
    <row r="33" spans="1:18">
      <c r="A33" s="38"/>
      <c r="B33" s="39" t="str">
        <f>Miami!A69</f>
        <v>PSZ-AC_2:2_HEATC</v>
      </c>
      <c r="C33" s="44">
        <f>Miami!$C$69*10^(-3)</f>
        <v>32.053989999999999</v>
      </c>
      <c r="D33" s="44">
        <f>Houston!$C$69*10^(-3)</f>
        <v>36.92557</v>
      </c>
      <c r="E33" s="44">
        <f>Phoenix!$C$69*10^(-3)</f>
        <v>31.153919999999999</v>
      </c>
      <c r="F33" s="44">
        <f>Atlanta!$C$69*10^(-3)</f>
        <v>39.833179999999999</v>
      </c>
      <c r="G33" s="44">
        <f>LosAngeles!$C$69*10^(-3)</f>
        <v>29.091049999999999</v>
      </c>
      <c r="H33" s="44">
        <f>LasVegas!$C$69*10^(-3)</f>
        <v>33.67821</v>
      </c>
      <c r="I33" s="44">
        <f>SanFrancisco!$C$69*10^(-3)</f>
        <v>32.15522</v>
      </c>
      <c r="J33" s="44">
        <f>Baltimore!$C$69*10^(-3)</f>
        <v>44.341459999999998</v>
      </c>
      <c r="K33" s="44">
        <f>Albuquerque!$C$69*10^(-3)</f>
        <v>35.231730000000006</v>
      </c>
      <c r="L33" s="44">
        <f>Seattle!$C$69*10^(-3)</f>
        <v>38.346940000000004</v>
      </c>
      <c r="M33" s="44">
        <f>Chicago!$C$69*10^(-3)</f>
        <v>54.703190000000006</v>
      </c>
      <c r="N33" s="44">
        <f>Boulder!$C$69*10^(-3)</f>
        <v>43.94088</v>
      </c>
      <c r="O33" s="44">
        <f>Minneapolis!$C$69*10^(-3)</f>
        <v>66.570759999999993</v>
      </c>
      <c r="P33" s="44">
        <f>Helena!$C$69*10^(-3)</f>
        <v>65.027300000000011</v>
      </c>
      <c r="Q33" s="44">
        <f>Duluth!$C$69*10^(-3)</f>
        <v>72.731380000000001</v>
      </c>
      <c r="R33" s="44">
        <f>Fairbanks!$C$69*10^(-3)</f>
        <v>117.77689000000001</v>
      </c>
    </row>
    <row r="34" spans="1:18">
      <c r="A34" s="38"/>
      <c r="B34" s="36" t="s">
        <v>63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</row>
    <row r="35" spans="1:18">
      <c r="A35" s="38"/>
      <c r="B35" s="39" t="s">
        <v>64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1:18">
      <c r="A36" s="38"/>
      <c r="B36" s="39" t="str">
        <f>Miami!A64</f>
        <v>PSZ-AC_1:1_COOLC DXCOIL</v>
      </c>
      <c r="C36" s="78">
        <f>Miami!$G$64</f>
        <v>2.98</v>
      </c>
      <c r="D36" s="78">
        <f>Houston!$G$64</f>
        <v>2.98</v>
      </c>
      <c r="E36" s="78">
        <f>Phoenix!$G$64</f>
        <v>2.98</v>
      </c>
      <c r="F36" s="78">
        <f>Atlanta!$G$64</f>
        <v>2.98</v>
      </c>
      <c r="G36" s="78">
        <f>LosAngeles!$G$64</f>
        <v>2.98</v>
      </c>
      <c r="H36" s="78">
        <f>LasVegas!$G$64</f>
        <v>2.98</v>
      </c>
      <c r="I36" s="78">
        <f>SanFrancisco!$G$64</f>
        <v>3.11</v>
      </c>
      <c r="J36" s="78">
        <f>Baltimore!$G$64</f>
        <v>2.98</v>
      </c>
      <c r="K36" s="78">
        <f>Albuquerque!$G$64</f>
        <v>3.09</v>
      </c>
      <c r="L36" s="78">
        <f>Seattle!$G$64</f>
        <v>3.05</v>
      </c>
      <c r="M36" s="78">
        <f>Chicago!$G$64</f>
        <v>2.98</v>
      </c>
      <c r="N36" s="78">
        <f>Boulder!$G$64</f>
        <v>3.07</v>
      </c>
      <c r="O36" s="78">
        <f>Minneapolis!$G$64</f>
        <v>2.98</v>
      </c>
      <c r="P36" s="78">
        <f>Helena!$G$64</f>
        <v>3.15</v>
      </c>
      <c r="Q36" s="78">
        <f>Duluth!$G$64</f>
        <v>2.98</v>
      </c>
      <c r="R36" s="78">
        <f>Fairbanks!$G$64</f>
        <v>3.21</v>
      </c>
    </row>
    <row r="37" spans="1:18">
      <c r="A37" s="38"/>
      <c r="B37" s="39" t="str">
        <f>Miami!A65</f>
        <v>PSZ-AC_2:2_COOLC DXCOIL</v>
      </c>
      <c r="C37" s="78">
        <f>Miami!$G$65</f>
        <v>2.98</v>
      </c>
      <c r="D37" s="78">
        <f>Houston!$G$65</f>
        <v>2.95</v>
      </c>
      <c r="E37" s="78">
        <f>Phoenix!$G$65</f>
        <v>2.95</v>
      </c>
      <c r="F37" s="78">
        <f>Atlanta!$G$64</f>
        <v>2.98</v>
      </c>
      <c r="G37" s="78">
        <f>LosAngeles!$G$65</f>
        <v>2.95</v>
      </c>
      <c r="H37" s="78">
        <f>LasVegas!$G$65</f>
        <v>2.95</v>
      </c>
      <c r="I37" s="78">
        <f>SanFrancisco!$G$65</f>
        <v>3.09</v>
      </c>
      <c r="J37" s="78">
        <f>Baltimore!$G$65</f>
        <v>2.95</v>
      </c>
      <c r="K37" s="78">
        <f>Albuquerque!$G$65</f>
        <v>3.03</v>
      </c>
      <c r="L37" s="78">
        <f>Seattle!$G$65</f>
        <v>3.02</v>
      </c>
      <c r="M37" s="78">
        <f>Chicago!$G$65</f>
        <v>2.95</v>
      </c>
      <c r="N37" s="78">
        <f>Boulder!$G$65</f>
        <v>3.03</v>
      </c>
      <c r="O37" s="78">
        <f>Minneapolis!$G$65</f>
        <v>2.98</v>
      </c>
      <c r="P37" s="78">
        <f>Helena!$G$65</f>
        <v>3.07</v>
      </c>
      <c r="Q37" s="78">
        <f>Duluth!$G$65</f>
        <v>2.98</v>
      </c>
      <c r="R37" s="78">
        <f>Fairbanks!$G$65</f>
        <v>3.22</v>
      </c>
    </row>
    <row r="38" spans="1:18">
      <c r="A38" s="38"/>
      <c r="B38" s="39" t="s">
        <v>65</v>
      </c>
      <c r="C38" s="79"/>
      <c r="D38" s="44"/>
      <c r="E38" s="79"/>
      <c r="F38" s="79"/>
      <c r="G38" s="79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</row>
    <row r="39" spans="1:18">
      <c r="A39" s="38"/>
      <c r="B39" s="39" t="str">
        <f>Miami!A68</f>
        <v>PSZ-AC_1:1_HEATC</v>
      </c>
      <c r="C39" s="79">
        <f>Miami!$D$68</f>
        <v>0.8</v>
      </c>
      <c r="D39" s="79">
        <f>Houston!$D$68</f>
        <v>0.8</v>
      </c>
      <c r="E39" s="79">
        <f>Phoenix!$D$68</f>
        <v>0.8</v>
      </c>
      <c r="F39" s="79">
        <f>Atlanta!$D$68</f>
        <v>0.8</v>
      </c>
      <c r="G39" s="79">
        <f>LosAngeles!$D$68</f>
        <v>0.8</v>
      </c>
      <c r="H39" s="79">
        <f>LasVegas!$D$68</f>
        <v>0.8</v>
      </c>
      <c r="I39" s="79">
        <f>SanFrancisco!$D$68</f>
        <v>0.8</v>
      </c>
      <c r="J39" s="79">
        <f>Baltimore!$D$68</f>
        <v>0.8</v>
      </c>
      <c r="K39" s="79">
        <f>Albuquerque!$D$68</f>
        <v>0.8</v>
      </c>
      <c r="L39" s="79">
        <f>Seattle!$D$68</f>
        <v>0.8</v>
      </c>
      <c r="M39" s="79">
        <f>Chicago!$D$68</f>
        <v>0.78</v>
      </c>
      <c r="N39" s="79">
        <f>Boulder!$D$68</f>
        <v>0.8</v>
      </c>
      <c r="O39" s="79">
        <f>Minneapolis!$D$68</f>
        <v>0.78</v>
      </c>
      <c r="P39" s="79">
        <f>Helena!$D$68</f>
        <v>0.78</v>
      </c>
      <c r="Q39" s="79">
        <f>Duluth!$D$68</f>
        <v>0.78</v>
      </c>
      <c r="R39" s="79">
        <f>Fairbanks!$D$68</f>
        <v>0.78</v>
      </c>
    </row>
    <row r="40" spans="1:18">
      <c r="A40" s="38"/>
      <c r="B40" s="39" t="str">
        <f>Miami!A69</f>
        <v>PSZ-AC_2:2_HEATC</v>
      </c>
      <c r="C40" s="79">
        <f>Miami!$D$69</f>
        <v>0.8</v>
      </c>
      <c r="D40" s="79">
        <f>Houston!$D$69</f>
        <v>0.8</v>
      </c>
      <c r="E40" s="79">
        <f>Phoenix!$D$69</f>
        <v>0.8</v>
      </c>
      <c r="F40" s="79">
        <f>Atlanta!$D$69</f>
        <v>0.8</v>
      </c>
      <c r="G40" s="79">
        <f>LosAngeles!$D$69</f>
        <v>0.8</v>
      </c>
      <c r="H40" s="79">
        <f>LasVegas!$D$69</f>
        <v>0.8</v>
      </c>
      <c r="I40" s="79">
        <f>SanFrancisco!$D$69</f>
        <v>0.8</v>
      </c>
      <c r="J40" s="79">
        <f>Baltimore!$D$69</f>
        <v>0.8</v>
      </c>
      <c r="K40" s="79">
        <f>Albuquerque!$D$69</f>
        <v>0.8</v>
      </c>
      <c r="L40" s="79">
        <f>Seattle!$D$69</f>
        <v>0.8</v>
      </c>
      <c r="M40" s="79">
        <f>Chicago!$D$69</f>
        <v>0.8</v>
      </c>
      <c r="N40" s="79">
        <f>Boulder!$D$69</f>
        <v>0.8</v>
      </c>
      <c r="O40" s="79">
        <f>Minneapolis!$D$69</f>
        <v>0.78</v>
      </c>
      <c r="P40" s="79">
        <f>Helena!$D$69</f>
        <v>0.8</v>
      </c>
      <c r="Q40" s="79">
        <f>Duluth!$D$69</f>
        <v>0.78</v>
      </c>
      <c r="R40" s="79">
        <f>Fairbanks!$D$69</f>
        <v>0.78</v>
      </c>
    </row>
    <row r="41" spans="1:18">
      <c r="A41" s="38"/>
      <c r="B41" s="63" t="s">
        <v>306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  <row r="42" spans="1:18">
      <c r="A42" s="38"/>
      <c r="B42" s="39" t="str">
        <f>Miami!A74</f>
        <v>PSZ-AC_1:1_FAN</v>
      </c>
      <c r="C42" s="95" t="s">
        <v>307</v>
      </c>
      <c r="D42" s="95" t="s">
        <v>307</v>
      </c>
      <c r="E42" s="96" t="str">
        <f>IF(E29&lt;39.6,"NoEconomizer","DifferentialDryBulb")</f>
        <v>NoEconomizer</v>
      </c>
      <c r="F42" s="95" t="s">
        <v>307</v>
      </c>
      <c r="G42" s="96" t="str">
        <f t="shared" ref="G42:I43" si="0">IF(G29&lt;19.1,"NoEconomizer","DifferentialDryBulb")</f>
        <v>DifferentialDryBulb</v>
      </c>
      <c r="H42" s="96" t="str">
        <f t="shared" si="0"/>
        <v>DifferentialDryBulb</v>
      </c>
      <c r="I42" s="96" t="str">
        <f t="shared" si="0"/>
        <v>DifferentialDryBulb</v>
      </c>
      <c r="J42" s="95" t="s">
        <v>307</v>
      </c>
      <c r="K42" s="96" t="str">
        <f>IF(K29&lt;19.1,"NoEconomizer","DifferentialDryBulb")</f>
        <v>DifferentialDryBulb</v>
      </c>
      <c r="L42" s="96" t="str">
        <f>IF(L29&lt;19.1,"NoEconomizer","DifferentialDryBulb")</f>
        <v>DifferentialDryBulb</v>
      </c>
      <c r="M42" s="96" t="str">
        <f>IF(M29&lt;39.6,"NoEconomizer","DifferentialDryBulb")</f>
        <v>NoEconomizer</v>
      </c>
      <c r="N42" s="96" t="str">
        <f>IF(N29&lt;19.1,"NoEconomizer","DifferentialDryBulb")</f>
        <v>DifferentialDryBulb</v>
      </c>
      <c r="O42" s="96" t="str">
        <f>IF(O29&lt;39.6,"NoEconomizer","DifferentialDryBulb")</f>
        <v>NoEconomizer</v>
      </c>
      <c r="P42" s="96" t="str">
        <f>IF(P29&lt;19.1,"NoEconomizer","DifferentialDryBulb")</f>
        <v>DifferentialDryBulb</v>
      </c>
      <c r="Q42" s="96" t="str">
        <f>IF(Q29&lt;39.6,"NoEconomizer","DifferentialDryBulb")</f>
        <v>NoEconomizer</v>
      </c>
      <c r="R42" s="96" t="str">
        <f>IF(R29&lt;39.6,"NoEconomizer","DifferentialDryBulb")</f>
        <v>NoEconomizer</v>
      </c>
    </row>
    <row r="43" spans="1:18">
      <c r="A43" s="38"/>
      <c r="B43" s="39" t="str">
        <f>Miami!A75</f>
        <v>PSZ-AC_2:2_FAN</v>
      </c>
      <c r="C43" s="95" t="s">
        <v>307</v>
      </c>
      <c r="D43" s="95" t="s">
        <v>307</v>
      </c>
      <c r="E43" s="96" t="str">
        <f>IF(E30&lt;39.6,"NoEconomizer","DifferentialDryBulb")</f>
        <v>NoEconomizer</v>
      </c>
      <c r="F43" s="95" t="s">
        <v>307</v>
      </c>
      <c r="G43" s="96" t="str">
        <f t="shared" si="0"/>
        <v>NoEconomizer</v>
      </c>
      <c r="H43" s="96" t="str">
        <f t="shared" si="0"/>
        <v>NoEconomizer</v>
      </c>
      <c r="I43" s="96" t="str">
        <f t="shared" si="0"/>
        <v>NoEconomizer</v>
      </c>
      <c r="J43" s="95" t="s">
        <v>307</v>
      </c>
      <c r="K43" s="96" t="str">
        <f>IF(K30&lt;19.1,"NoEconomizer","DifferentialDryBulb")</f>
        <v>NoEconomizer</v>
      </c>
      <c r="L43" s="96" t="str">
        <f>IF(L30&lt;19.1,"NoEconomizer","DifferentialDryBulb")</f>
        <v>NoEconomizer</v>
      </c>
      <c r="M43" s="96" t="str">
        <f>IF(M30&lt;39.6,"NoEconomizer","DifferentialDryBulb")</f>
        <v>NoEconomizer</v>
      </c>
      <c r="N43" s="96" t="str">
        <f>IF(N30&lt;19.1,"NoEconomizer","DifferentialDryBulb")</f>
        <v>NoEconomizer</v>
      </c>
      <c r="O43" s="96" t="str">
        <f>IF(O30&lt;39.6,"NoEconomizer","DifferentialDryBulb")</f>
        <v>NoEconomizer</v>
      </c>
      <c r="P43" s="96" t="str">
        <f>IF(P30&lt;19.1,"NoEconomizer","DifferentialDryBulb")</f>
        <v>NoEconomizer</v>
      </c>
      <c r="Q43" s="96" t="str">
        <f>IF(Q30&lt;39.6,"NoEconomizer","DifferentialDryBulb")</f>
        <v>NoEconomizer</v>
      </c>
      <c r="R43" s="96" t="str">
        <f>IF(R30&lt;39.6,"NoEconomizer","DifferentialDryBulb")</f>
        <v>NoEconomizer</v>
      </c>
    </row>
    <row r="44" spans="1:18">
      <c r="A44" s="38"/>
      <c r="B44" s="36" t="s">
        <v>208</v>
      </c>
    </row>
    <row r="45" spans="1:18">
      <c r="A45" s="38"/>
      <c r="B45" s="39" t="str">
        <f>Miami!A72</f>
        <v>DINING EXHAUST FAN</v>
      </c>
      <c r="C45" s="43">
        <f>Miami!$E$72</f>
        <v>0.83</v>
      </c>
      <c r="D45" s="43">
        <f>Houston!$E$72</f>
        <v>0.83</v>
      </c>
      <c r="E45" s="43">
        <f>Phoenix!$E$72</f>
        <v>0.83</v>
      </c>
      <c r="F45" s="43">
        <f>Atlanta!$E$72</f>
        <v>0.83</v>
      </c>
      <c r="G45" s="43">
        <f>LosAngeles!$E$72</f>
        <v>0.83</v>
      </c>
      <c r="H45" s="43">
        <f>LasVegas!$E$72</f>
        <v>0.83</v>
      </c>
      <c r="I45" s="43">
        <f>SanFrancisco!$E$72</f>
        <v>0.83</v>
      </c>
      <c r="J45" s="43">
        <f>Baltimore!$E$72</f>
        <v>0.83</v>
      </c>
      <c r="K45" s="43">
        <f>Albuquerque!$E$72</f>
        <v>0.83</v>
      </c>
      <c r="L45" s="43">
        <f>Seattle!$E$72</f>
        <v>0.83</v>
      </c>
      <c r="M45" s="43">
        <f>Chicago!$E$72</f>
        <v>0.83</v>
      </c>
      <c r="N45" s="43">
        <f>Boulder!$E$72</f>
        <v>0.83</v>
      </c>
      <c r="O45" s="43">
        <f>Minneapolis!$E$72</f>
        <v>0.83</v>
      </c>
      <c r="P45" s="43">
        <f>Helena!$E$72</f>
        <v>0.83</v>
      </c>
      <c r="Q45" s="43">
        <f>Duluth!$E$72</f>
        <v>0.83</v>
      </c>
      <c r="R45" s="43">
        <f>Fairbanks!$E$72</f>
        <v>0.83</v>
      </c>
    </row>
    <row r="46" spans="1:18">
      <c r="A46" s="38"/>
      <c r="B46" s="39" t="str">
        <f>Miami!A73</f>
        <v>KITCHEN EXHAUST FAN</v>
      </c>
      <c r="C46" s="43">
        <f>Miami!$E$73</f>
        <v>0.72</v>
      </c>
      <c r="D46" s="43">
        <f>Houston!$E$73</f>
        <v>0.72</v>
      </c>
      <c r="E46" s="43">
        <f>Phoenix!$E$73</f>
        <v>0.72</v>
      </c>
      <c r="F46" s="43">
        <f>Atlanta!$E$73</f>
        <v>0.72</v>
      </c>
      <c r="G46" s="43">
        <f>LosAngeles!$E$73</f>
        <v>0.72</v>
      </c>
      <c r="H46" s="43">
        <f>LasVegas!$E$73</f>
        <v>0.72</v>
      </c>
      <c r="I46" s="43">
        <f>SanFrancisco!$E$73</f>
        <v>0.72</v>
      </c>
      <c r="J46" s="43">
        <f>Baltimore!$E$73</f>
        <v>0.72</v>
      </c>
      <c r="K46" s="43">
        <f>Albuquerque!$E$73</f>
        <v>0.72</v>
      </c>
      <c r="L46" s="43">
        <f>Seattle!$E$73</f>
        <v>0.72</v>
      </c>
      <c r="M46" s="43">
        <f>Chicago!$E$73</f>
        <v>0.72</v>
      </c>
      <c r="N46" s="43">
        <f>Boulder!$E$73</f>
        <v>0.72</v>
      </c>
      <c r="O46" s="43">
        <f>Minneapolis!$E$73</f>
        <v>0.72</v>
      </c>
      <c r="P46" s="43">
        <f>Helena!$E$73</f>
        <v>0.72</v>
      </c>
      <c r="Q46" s="43">
        <f>Duluth!$E$73</f>
        <v>0.72</v>
      </c>
      <c r="R46" s="43">
        <f>Fairbanks!$E$73</f>
        <v>0.72</v>
      </c>
    </row>
    <row r="47" spans="1:18">
      <c r="A47" s="38"/>
      <c r="B47" s="39" t="str">
        <f>Miami!A74</f>
        <v>PSZ-AC_1:1_FAN</v>
      </c>
      <c r="C47" s="43">
        <f>Miami!$E$74</f>
        <v>1.51</v>
      </c>
      <c r="D47" s="43">
        <f>Houston!$E$74</f>
        <v>1.35</v>
      </c>
      <c r="E47" s="43">
        <f>Phoenix!$E$74</f>
        <v>1.44</v>
      </c>
      <c r="F47" s="43">
        <f>Atlanta!$E$74</f>
        <v>1.34</v>
      </c>
      <c r="G47" s="43">
        <f>LosAngeles!$E$74</f>
        <v>1.38</v>
      </c>
      <c r="H47" s="43">
        <f>LasVegas!$E$74</f>
        <v>1.4</v>
      </c>
      <c r="I47" s="43">
        <f>SanFrancisco!$E$74</f>
        <v>1.2</v>
      </c>
      <c r="J47" s="43">
        <f>Baltimore!$E$74</f>
        <v>1.24</v>
      </c>
      <c r="K47" s="43">
        <f>Albuquerque!$E$74</f>
        <v>1.39</v>
      </c>
      <c r="L47" s="43">
        <f>Seattle!$E$74</f>
        <v>1.22</v>
      </c>
      <c r="M47" s="43">
        <f>Chicago!$E$74</f>
        <v>1.25</v>
      </c>
      <c r="N47" s="43">
        <f>Boulder!$E$74</f>
        <v>1.3</v>
      </c>
      <c r="O47" s="43">
        <f>Minneapolis!$E$74</f>
        <v>1.21</v>
      </c>
      <c r="P47" s="43">
        <f>Helena!$E$74</f>
        <v>1.24</v>
      </c>
      <c r="Q47" s="43">
        <f>Duluth!$E$74</f>
        <v>1.1499999999999999</v>
      </c>
      <c r="R47" s="43">
        <f>Fairbanks!$E$74</f>
        <v>1.49</v>
      </c>
    </row>
    <row r="48" spans="1:18">
      <c r="A48" s="38"/>
      <c r="B48" s="39" t="str">
        <f>Miami!A75</f>
        <v>PSZ-AC_2:2_FAN</v>
      </c>
      <c r="C48" s="43">
        <f>Miami!$E$75</f>
        <v>0.83</v>
      </c>
      <c r="D48" s="43">
        <f>Houston!$E$75</f>
        <v>0.72</v>
      </c>
      <c r="E48" s="43">
        <f>Phoenix!$E$75</f>
        <v>0.72</v>
      </c>
      <c r="F48" s="43">
        <f>Atlanta!$E$75</f>
        <v>0.72</v>
      </c>
      <c r="G48" s="43">
        <f>LosAngeles!$E$75</f>
        <v>0.72</v>
      </c>
      <c r="H48" s="43">
        <f>LasVegas!$E$75</f>
        <v>0.72</v>
      </c>
      <c r="I48" s="43">
        <f>SanFrancisco!$E$75</f>
        <v>0.72</v>
      </c>
      <c r="J48" s="43">
        <f>Baltimore!$E$75</f>
        <v>0.72</v>
      </c>
      <c r="K48" s="43">
        <f>Albuquerque!$E$75</f>
        <v>0.72</v>
      </c>
      <c r="L48" s="43">
        <f>Seattle!$E$75</f>
        <v>0.72</v>
      </c>
      <c r="M48" s="43">
        <f>Chicago!$E$75</f>
        <v>0.76</v>
      </c>
      <c r="N48" s="43">
        <f>Boulder!$E$75</f>
        <v>0.75</v>
      </c>
      <c r="O48" s="43">
        <f>Minneapolis!$E$75</f>
        <v>0.86</v>
      </c>
      <c r="P48" s="43">
        <f>Helena!$E$75</f>
        <v>0.92</v>
      </c>
      <c r="Q48" s="43">
        <f>Duluth!$E$75</f>
        <v>0.92</v>
      </c>
      <c r="R48" s="43">
        <f>Fairbanks!$E$75</f>
        <v>1.2</v>
      </c>
    </row>
    <row r="49" spans="1:18">
      <c r="A49" s="36" t="s">
        <v>75</v>
      </c>
      <c r="B49" s="36"/>
    </row>
    <row r="50" spans="1:18">
      <c r="A50" s="38"/>
      <c r="B50" s="36" t="s">
        <v>76</v>
      </c>
    </row>
    <row r="51" spans="1:18">
      <c r="A51" s="38"/>
      <c r="B51" s="39" t="s">
        <v>209</v>
      </c>
      <c r="C51" s="77">
        <f>Miami!$B$120/(Miami!$B$28*10^6/3600)</f>
        <v>7.7076006719238477E-2</v>
      </c>
      <c r="D51" s="77">
        <f>Houston!$B$120/(Houston!$B$28*10^6/3600)</f>
        <v>0.10801426672002271</v>
      </c>
      <c r="E51" s="77">
        <f>Phoenix!$B$120/(Phoenix!$B$28*10^6/3600)</f>
        <v>9.9105212262359826E-2</v>
      </c>
      <c r="F51" s="77">
        <f>Atlanta!$B$120/(Atlanta!$B$28*10^6/3600)</f>
        <v>0.11050806624232525</v>
      </c>
      <c r="G51" s="77">
        <f>LosAngeles!$B$120/(LosAngeles!$B$28*10^6/3600)</f>
        <v>0.12725492976953498</v>
      </c>
      <c r="H51" s="77">
        <f>LasVegas!$B$120/(LasVegas!$B$28*10^6/3600)</f>
        <v>9.4503442887931027E-2</v>
      </c>
      <c r="I51" s="77">
        <f>SanFrancisco!$B$120/(SanFrancisco!$B$28*10^6/3600)</f>
        <v>0.14683406303076052</v>
      </c>
      <c r="J51" s="77">
        <f>Baltimore!$B$120/(Baltimore!$B$28*10^6/3600)</f>
        <v>7.1536053827333093E-2</v>
      </c>
      <c r="K51" s="77">
        <f>Albuquerque!$B$120/(Albuquerque!$B$28*10^6/3600)</f>
        <v>3.7947500183864086E-2</v>
      </c>
      <c r="L51" s="77">
        <f>Seattle!$B$120/(Seattle!$B$28*10^6/3600)</f>
        <v>7.2408592587953471E-2</v>
      </c>
      <c r="M51" s="77">
        <f>Chicago!$B$120/(Chicago!$B$28*10^6/3600)</f>
        <v>5.4362527894314019E-2</v>
      </c>
      <c r="N51" s="77">
        <f>Boulder!$B$120/(Boulder!$B$28*10^6/3600)</f>
        <v>3.7976179245283015E-2</v>
      </c>
      <c r="O51" s="77">
        <f>Minneapolis!$B$120/(Minneapolis!$B$28*10^6/3600)</f>
        <v>5.3271409347806588E-2</v>
      </c>
      <c r="P51" s="77">
        <f>Helena!$B$120/(Helena!$B$28*10^6/3600)</f>
        <v>6.8253140096618356E-2</v>
      </c>
      <c r="Q51" s="77">
        <f>Duluth!$B$120/(Duluth!$B$28*10^6/3600)</f>
        <v>5.2110351235829779E-2</v>
      </c>
      <c r="R51" s="77">
        <f>Fairbanks!$B$120/(Fairbanks!$B$28*10^6/3600)</f>
        <v>8.8723024847831691E-2</v>
      </c>
    </row>
    <row r="52" spans="1:18">
      <c r="A52" s="38"/>
      <c r="B52" s="39" t="s">
        <v>210</v>
      </c>
      <c r="C52" s="43">
        <f>Miami!$B$121</f>
        <v>78.989999999999995</v>
      </c>
      <c r="D52" s="43">
        <f>Houston!$B$121</f>
        <v>100.04</v>
      </c>
      <c r="E52" s="43">
        <f>Phoenix!$B$121</f>
        <v>93.61</v>
      </c>
      <c r="F52" s="43">
        <f>Atlanta!$B$121</f>
        <v>93.82</v>
      </c>
      <c r="G52" s="43">
        <f>LosAngeles!$B$121</f>
        <v>100.41</v>
      </c>
      <c r="H52" s="43">
        <f>LasVegas!$B$121</f>
        <v>83.88</v>
      </c>
      <c r="I52" s="43">
        <f>SanFrancisco!$B$121</f>
        <v>111.63</v>
      </c>
      <c r="J52" s="43">
        <f>Baltimore!$B$121</f>
        <v>58.72</v>
      </c>
      <c r="K52" s="43">
        <f>Albuquerque!$B$121</f>
        <v>30.84</v>
      </c>
      <c r="L52" s="43">
        <f>Seattle!$B$121</f>
        <v>55.29</v>
      </c>
      <c r="M52" s="43">
        <f>Chicago!$B$121</f>
        <v>43.69</v>
      </c>
      <c r="N52" s="43">
        <f>Boulder!$B$121</f>
        <v>30.03</v>
      </c>
      <c r="O52" s="43">
        <f>Minneapolis!$B$121</f>
        <v>42.6</v>
      </c>
      <c r="P52" s="43">
        <f>Helena!$B$121</f>
        <v>53.21</v>
      </c>
      <c r="Q52" s="43">
        <f>Duluth!$B$121</f>
        <v>40.229999999999997</v>
      </c>
      <c r="R52" s="43">
        <f>Fairbanks!$B$121</f>
        <v>69.88</v>
      </c>
    </row>
    <row r="53" spans="1:18">
      <c r="A53" s="38"/>
      <c r="B53" s="36" t="s">
        <v>77</v>
      </c>
    </row>
    <row r="54" spans="1:18">
      <c r="A54" s="38"/>
      <c r="B54" s="39" t="s">
        <v>224</v>
      </c>
      <c r="C54" s="77">
        <f>Miami!$C$120/(Miami!$C$28*10^3)</f>
        <v>1.1469486395000651E-2</v>
      </c>
      <c r="D54" s="77">
        <f>Houston!$C$120/(Houston!$C$28*10^3)</f>
        <v>8.1917394823116281E-3</v>
      </c>
      <c r="E54" s="77">
        <f>Phoenix!$C$120/(Phoenix!$C$28*10^3)</f>
        <v>8.5867495487101844E-3</v>
      </c>
      <c r="F54" s="77">
        <f>Atlanta!$C$120/(Atlanta!$C$28*10^3)</f>
        <v>1.0608227482338511E-2</v>
      </c>
      <c r="G54" s="77">
        <f>LosAngeles!$C$120/(LosAngeles!$C$28*10^3)</f>
        <v>8.4107745596580432E-3</v>
      </c>
      <c r="H54" s="77">
        <f>LasVegas!$C$120/(LasVegas!$C$28*10^3)</f>
        <v>8.1239836050352177E-3</v>
      </c>
      <c r="I54" s="77">
        <f>SanFrancisco!$C$120/(SanFrancisco!$C$28*10^3)</f>
        <v>8.4292857769478514E-3</v>
      </c>
      <c r="J54" s="77">
        <f>Baltimore!$C$120/(Baltimore!$C$28*10^3)</f>
        <v>9.9850166965106714E-3</v>
      </c>
      <c r="K54" s="77">
        <f>Albuquerque!$C$120/(Albuquerque!$C$28*10^3)</f>
        <v>7.1460732751925087E-3</v>
      </c>
      <c r="L54" s="77">
        <f>Seattle!$C$120/(Seattle!$C$28*10^3)</f>
        <v>8.3173470339026941E-3</v>
      </c>
      <c r="M54" s="77">
        <f>Chicago!$C$120/(Chicago!$C$28*10^3)</f>
        <v>8.7209849824051288E-3</v>
      </c>
      <c r="N54" s="77">
        <f>Boulder!$C$120/(Boulder!$C$28*10^3)</f>
        <v>7.1265967131426385E-3</v>
      </c>
      <c r="O54" s="77">
        <f>Minneapolis!$C$120/(Minneapolis!$C$28*10^3)</f>
        <v>7.9378395379424704E-3</v>
      </c>
      <c r="P54" s="77">
        <f>Helena!$C$120/(Helena!$C$28*10^3)</f>
        <v>8.5357157203801749E-3</v>
      </c>
      <c r="Q54" s="77">
        <f>Duluth!$C$120/(Duluth!$C$28*10^3)</f>
        <v>7.9241127224081945E-3</v>
      </c>
      <c r="R54" s="77">
        <f>Fairbanks!$C$120/(Fairbanks!$C$28*10^3)</f>
        <v>4.1598261887317587E-3</v>
      </c>
    </row>
    <row r="55" spans="1:18">
      <c r="A55" s="38"/>
      <c r="B55" s="39" t="s">
        <v>210</v>
      </c>
      <c r="C55" s="43">
        <f>Miami!$C$121</f>
        <v>30.33</v>
      </c>
      <c r="D55" s="43">
        <f>Houston!$C$121</f>
        <v>25.7</v>
      </c>
      <c r="E55" s="43">
        <f>Phoenix!$C$121</f>
        <v>25.39</v>
      </c>
      <c r="F55" s="43">
        <f>Atlanta!$C$121</f>
        <v>38.71</v>
      </c>
      <c r="G55" s="43">
        <f>LosAngeles!$C$121</f>
        <v>24.56</v>
      </c>
      <c r="H55" s="43">
        <f>LasVegas!$C$121</f>
        <v>26.36</v>
      </c>
      <c r="I55" s="43">
        <f>SanFrancisco!$C$121</f>
        <v>28.95</v>
      </c>
      <c r="J55" s="43">
        <f>Baltimore!$C$121</f>
        <v>44.4</v>
      </c>
      <c r="K55" s="43">
        <f>Albuquerque!$C$121</f>
        <v>27.72</v>
      </c>
      <c r="L55" s="43">
        <f>Seattle!$C$121</f>
        <v>34.56</v>
      </c>
      <c r="M55" s="43">
        <f>Chicago!$C$121</f>
        <v>45.44</v>
      </c>
      <c r="N55" s="43">
        <f>Boulder!$C$121</f>
        <v>32.01</v>
      </c>
      <c r="O55" s="43">
        <f>Minneapolis!$C$121</f>
        <v>47.79</v>
      </c>
      <c r="P55" s="43">
        <f>Helena!$C$121</f>
        <v>45.73</v>
      </c>
      <c r="Q55" s="43">
        <f>Duluth!$C$121</f>
        <v>54.3</v>
      </c>
      <c r="R55" s="43">
        <f>Fairbanks!$C$121</f>
        <v>38.85</v>
      </c>
    </row>
    <row r="56" spans="1:18">
      <c r="A56" s="38"/>
      <c r="B56" s="36" t="s">
        <v>78</v>
      </c>
    </row>
    <row r="57" spans="1:18">
      <c r="A57" s="38"/>
      <c r="B57" s="39" t="s">
        <v>211</v>
      </c>
      <c r="C57" s="43">
        <f>Miami!$E$121</f>
        <v>109.33</v>
      </c>
      <c r="D57" s="43">
        <f>Houston!$E$121</f>
        <v>125.74</v>
      </c>
      <c r="E57" s="43">
        <f>Phoenix!$E$121</f>
        <v>119</v>
      </c>
      <c r="F57" s="43">
        <f>Atlanta!$E$121</f>
        <v>132.53</v>
      </c>
      <c r="G57" s="43">
        <f>LosAngeles!$E$121</f>
        <v>124.97</v>
      </c>
      <c r="H57" s="43">
        <f>LasVegas!$E$121</f>
        <v>110.24</v>
      </c>
      <c r="I57" s="43">
        <f>SanFrancisco!$E$121</f>
        <v>140.58000000000001</v>
      </c>
      <c r="J57" s="43">
        <f>Baltimore!$E$121</f>
        <v>103.12</v>
      </c>
      <c r="K57" s="43">
        <f>Albuquerque!$E$121</f>
        <v>58.56</v>
      </c>
      <c r="L57" s="43">
        <f>Seattle!$E$121</f>
        <v>89.85</v>
      </c>
      <c r="M57" s="43">
        <f>Chicago!$E$121</f>
        <v>89.13</v>
      </c>
      <c r="N57" s="43">
        <f>Boulder!$E$121</f>
        <v>62.04</v>
      </c>
      <c r="O57" s="43">
        <f>Minneapolis!$E$121</f>
        <v>90.39</v>
      </c>
      <c r="P57" s="43">
        <f>Helena!$E$121</f>
        <v>98.93</v>
      </c>
      <c r="Q57" s="43">
        <f>Duluth!$E$121</f>
        <v>94.53</v>
      </c>
      <c r="R57" s="43">
        <f>Fairbanks!$E$121</f>
        <v>108.74</v>
      </c>
    </row>
    <row r="58" spans="1:18">
      <c r="A58" s="36" t="s">
        <v>79</v>
      </c>
      <c r="B58" s="37"/>
    </row>
    <row r="59" spans="1:18">
      <c r="A59" s="38"/>
      <c r="B59" s="36" t="s">
        <v>80</v>
      </c>
    </row>
    <row r="60" spans="1:18">
      <c r="A60" s="38"/>
      <c r="B60" s="39" t="s">
        <v>72</v>
      </c>
      <c r="C60" s="68">
        <f>Miami!$B$13*10^6/3600</f>
        <v>0</v>
      </c>
      <c r="D60" s="68">
        <f>Houston!$B$13*10^6/3600</f>
        <v>0</v>
      </c>
      <c r="E60" s="68">
        <f>Phoenix!$B$13*10^6/3600</f>
        <v>0</v>
      </c>
      <c r="F60" s="68">
        <f>Atlanta!$B$13*10^6/3600</f>
        <v>0</v>
      </c>
      <c r="G60" s="68">
        <f>LosAngeles!$B$13*10^6/3600</f>
        <v>0</v>
      </c>
      <c r="H60" s="68">
        <f>LasVegas!$B$13*10^6/3600</f>
        <v>0</v>
      </c>
      <c r="I60" s="68">
        <f>SanFrancisco!$B$13*10^6/3600</f>
        <v>0</v>
      </c>
      <c r="J60" s="68">
        <f>Baltimore!$B$13*10^6/3600</f>
        <v>0</v>
      </c>
      <c r="K60" s="68">
        <f>Albuquerque!$B$13*10^6/3600</f>
        <v>0</v>
      </c>
      <c r="L60" s="68">
        <f>Seattle!$B$13*10^6/3600</f>
        <v>0</v>
      </c>
      <c r="M60" s="68">
        <f>Chicago!$B$13*10^6/3600</f>
        <v>0</v>
      </c>
      <c r="N60" s="68">
        <f>Boulder!$B$13*10^6/3600</f>
        <v>0</v>
      </c>
      <c r="O60" s="68">
        <f>Minneapolis!$B$13*10^6/3600</f>
        <v>0</v>
      </c>
      <c r="P60" s="68">
        <f>Helena!$B$13*10^6/3600</f>
        <v>0</v>
      </c>
      <c r="Q60" s="68">
        <f>Duluth!$B$13*10^6/3600</f>
        <v>0</v>
      </c>
      <c r="R60" s="68">
        <f>Fairbanks!$B$13*10^6/3600</f>
        <v>0</v>
      </c>
    </row>
    <row r="61" spans="1:18">
      <c r="A61" s="38"/>
      <c r="B61" s="39" t="s">
        <v>73</v>
      </c>
      <c r="C61" s="68">
        <f>Miami!$B$14*10^6/3600</f>
        <v>56680.555555555555</v>
      </c>
      <c r="D61" s="68">
        <f>Houston!$B$14*10^6/3600</f>
        <v>36691.666666666664</v>
      </c>
      <c r="E61" s="68">
        <f>Phoenix!$B$14*10^6/3600</f>
        <v>40402.777777777781</v>
      </c>
      <c r="F61" s="68">
        <f>Atlanta!$B$14*10^6/3600</f>
        <v>19561.111111111109</v>
      </c>
      <c r="G61" s="68">
        <f>LosAngeles!$B$14*10^6/3600</f>
        <v>5600</v>
      </c>
      <c r="H61" s="68">
        <f>LasVegas!$B$14*10^6/3600</f>
        <v>27977.777777777777</v>
      </c>
      <c r="I61" s="68">
        <f>SanFrancisco!$B$14*10^6/3600</f>
        <v>1216.6666666666667</v>
      </c>
      <c r="J61" s="68">
        <f>Baltimore!$B$14*10^6/3600</f>
        <v>14241.666666666666</v>
      </c>
      <c r="K61" s="68">
        <f>Albuquerque!$B$14*10^6/3600</f>
        <v>11275</v>
      </c>
      <c r="L61" s="68">
        <f>Seattle!$B$14*10^6/3600</f>
        <v>1966.6666666666667</v>
      </c>
      <c r="M61" s="68">
        <f>Chicago!$B$14*10^6/3600</f>
        <v>10063.888888888889</v>
      </c>
      <c r="N61" s="68">
        <f>Boulder!$B$14*10^6/3600</f>
        <v>6877.7777777777774</v>
      </c>
      <c r="O61" s="68">
        <f>Minneapolis!$B$14*10^6/3600</f>
        <v>8661.1111111111113</v>
      </c>
      <c r="P61" s="68">
        <f>Helena!$B$14*10^6/3600</f>
        <v>3791.6666666666665</v>
      </c>
      <c r="Q61" s="68">
        <f>Duluth!$B$14*10^6/3600</f>
        <v>2841.6666666666665</v>
      </c>
      <c r="R61" s="68">
        <f>Fairbanks!$B$14*10^6/3600</f>
        <v>1019.4444444444445</v>
      </c>
    </row>
    <row r="62" spans="1:18">
      <c r="A62" s="38"/>
      <c r="B62" s="39" t="s">
        <v>81</v>
      </c>
      <c r="C62" s="68">
        <f>Miami!$B$15*10^6/3600</f>
        <v>24083.333333333332</v>
      </c>
      <c r="D62" s="68">
        <f>Houston!$B$15*10^6/3600</f>
        <v>24083.333333333332</v>
      </c>
      <c r="E62" s="68">
        <f>Phoenix!$B$15*10^6/3600</f>
        <v>24083.333333333332</v>
      </c>
      <c r="F62" s="68">
        <f>Atlanta!$B$15*10^6/3600</f>
        <v>24083.333333333332</v>
      </c>
      <c r="G62" s="68">
        <f>LosAngeles!$B$15*10^6/3600</f>
        <v>24083.333333333332</v>
      </c>
      <c r="H62" s="68">
        <f>LasVegas!$B$15*10^6/3600</f>
        <v>24083.333333333332</v>
      </c>
      <c r="I62" s="68">
        <f>SanFrancisco!$B$15*10^6/3600</f>
        <v>24083.333333333332</v>
      </c>
      <c r="J62" s="68">
        <f>Baltimore!$B$15*10^6/3600</f>
        <v>24083.333333333332</v>
      </c>
      <c r="K62" s="68">
        <f>Albuquerque!$B$15*10^6/3600</f>
        <v>24083.333333333332</v>
      </c>
      <c r="L62" s="68">
        <f>Seattle!$B$15*10^6/3600</f>
        <v>24083.333333333332</v>
      </c>
      <c r="M62" s="68">
        <f>Chicago!$B$15*10^6/3600</f>
        <v>24083.333333333332</v>
      </c>
      <c r="N62" s="68">
        <f>Boulder!$B$15*10^6/3600</f>
        <v>24083.333333333332</v>
      </c>
      <c r="O62" s="68">
        <f>Minneapolis!$B$15*10^6/3600</f>
        <v>24083.333333333332</v>
      </c>
      <c r="P62" s="68">
        <f>Helena!$B$15*10^6/3600</f>
        <v>24083.333333333332</v>
      </c>
      <c r="Q62" s="68">
        <f>Duluth!$B$15*10^6/3600</f>
        <v>24083.333333333332</v>
      </c>
      <c r="R62" s="68">
        <f>Fairbanks!$B$15*10^6/3600</f>
        <v>24083.333333333332</v>
      </c>
    </row>
    <row r="63" spans="1:18">
      <c r="A63" s="38"/>
      <c r="B63" s="39" t="s">
        <v>82</v>
      </c>
      <c r="C63" s="68">
        <f>Miami!$B$16*10^6/3600</f>
        <v>4983.333333333333</v>
      </c>
      <c r="D63" s="68">
        <f>Houston!$B$16*10^6/3600</f>
        <v>4975</v>
      </c>
      <c r="E63" s="68">
        <f>Phoenix!$B$16*10^6/3600</f>
        <v>4975</v>
      </c>
      <c r="F63" s="68">
        <f>Atlanta!$B$16*10^6/3600</f>
        <v>4983.333333333333</v>
      </c>
      <c r="G63" s="68">
        <f>LosAngeles!$B$16*10^6/3600</f>
        <v>4980.5555555555557</v>
      </c>
      <c r="H63" s="68">
        <f>LasVegas!$B$16*10^6/3600</f>
        <v>4977.7777777777774</v>
      </c>
      <c r="I63" s="68">
        <f>SanFrancisco!$B$16*10^6/3600</f>
        <v>4972.2222222222226</v>
      </c>
      <c r="J63" s="68">
        <f>Baltimore!$B$16*10^6/3600</f>
        <v>4977.7777777777774</v>
      </c>
      <c r="K63" s="68">
        <f>Albuquerque!$B$16*10^6/3600</f>
        <v>4975</v>
      </c>
      <c r="L63" s="68">
        <f>Seattle!$B$16*10^6/3600</f>
        <v>4969.4444444444443</v>
      </c>
      <c r="M63" s="68">
        <f>Chicago!$B$16*10^6/3600</f>
        <v>4969.4444444444443</v>
      </c>
      <c r="N63" s="68">
        <f>Boulder!$B$16*10^6/3600</f>
        <v>4969.4444444444443</v>
      </c>
      <c r="O63" s="68">
        <f>Minneapolis!$B$16*10^6/3600</f>
        <v>4975</v>
      </c>
      <c r="P63" s="68">
        <f>Helena!$B$16*10^6/3600</f>
        <v>4966.666666666667</v>
      </c>
      <c r="Q63" s="68">
        <f>Duluth!$B$16*10^6/3600</f>
        <v>4966.666666666667</v>
      </c>
      <c r="R63" s="68">
        <f>Fairbanks!$B$16*10^6/3600</f>
        <v>4936.1111111111113</v>
      </c>
    </row>
    <row r="64" spans="1:18">
      <c r="A64" s="38"/>
      <c r="B64" s="39" t="s">
        <v>83</v>
      </c>
      <c r="C64" s="68">
        <f>Miami!$B$17*10^6/3600</f>
        <v>113711.11111111111</v>
      </c>
      <c r="D64" s="68">
        <f>Houston!$B$17*10^6/3600</f>
        <v>113711.11111111111</v>
      </c>
      <c r="E64" s="68">
        <f>Phoenix!$B$17*10^6/3600</f>
        <v>113711.11111111111</v>
      </c>
      <c r="F64" s="68">
        <f>Atlanta!$B$17*10^6/3600</f>
        <v>113711.11111111111</v>
      </c>
      <c r="G64" s="68">
        <f>LosAngeles!$B$17*10^6/3600</f>
        <v>113711.11111111111</v>
      </c>
      <c r="H64" s="68">
        <f>LasVegas!$B$17*10^6/3600</f>
        <v>113711.11111111111</v>
      </c>
      <c r="I64" s="68">
        <f>SanFrancisco!$B$17*10^6/3600</f>
        <v>113711.11111111111</v>
      </c>
      <c r="J64" s="68">
        <f>Baltimore!$B$17*10^6/3600</f>
        <v>113711.11111111111</v>
      </c>
      <c r="K64" s="68">
        <f>Albuquerque!$B$17*10^6/3600</f>
        <v>113711.11111111111</v>
      </c>
      <c r="L64" s="68">
        <f>Seattle!$B$17*10^6/3600</f>
        <v>113711.11111111111</v>
      </c>
      <c r="M64" s="68">
        <f>Chicago!$B$17*10^6/3600</f>
        <v>113711.11111111111</v>
      </c>
      <c r="N64" s="68">
        <f>Boulder!$B$17*10^6/3600</f>
        <v>113711.11111111111</v>
      </c>
      <c r="O64" s="68">
        <f>Minneapolis!$B$17*10^6/3600</f>
        <v>113711.11111111111</v>
      </c>
      <c r="P64" s="68">
        <f>Helena!$B$17*10^6/3600</f>
        <v>113711.11111111111</v>
      </c>
      <c r="Q64" s="68">
        <f>Duluth!$B$17*10^6/3600</f>
        <v>113711.11111111111</v>
      </c>
      <c r="R64" s="68">
        <f>Fairbanks!$B$17*10^6/3600</f>
        <v>113711.11111111111</v>
      </c>
    </row>
    <row r="65" spans="1:18">
      <c r="A65" s="38"/>
      <c r="B65" s="39" t="s">
        <v>84</v>
      </c>
      <c r="C65" s="68">
        <f>Miami!$B$18*10^6/3600</f>
        <v>0</v>
      </c>
      <c r="D65" s="68">
        <f>Houston!$B$18*10^6/3600</f>
        <v>0</v>
      </c>
      <c r="E65" s="68">
        <f>Phoenix!$B$18*10^6/3600</f>
        <v>0</v>
      </c>
      <c r="F65" s="68">
        <f>Atlanta!$B$18*10^6/3600</f>
        <v>0</v>
      </c>
      <c r="G65" s="68">
        <f>LosAngeles!$B$18*10^6/3600</f>
        <v>0</v>
      </c>
      <c r="H65" s="68">
        <f>LasVegas!$B$18*10^6/3600</f>
        <v>0</v>
      </c>
      <c r="I65" s="68">
        <f>SanFrancisco!$B$18*10^6/3600</f>
        <v>0</v>
      </c>
      <c r="J65" s="68">
        <f>Baltimore!$B$18*10^6/3600</f>
        <v>0</v>
      </c>
      <c r="K65" s="68">
        <f>Albuquerque!$B$18*10^6/3600</f>
        <v>0</v>
      </c>
      <c r="L65" s="68">
        <f>Seattle!$B$18*10^6/3600</f>
        <v>0</v>
      </c>
      <c r="M65" s="68">
        <f>Chicago!$B$18*10^6/3600</f>
        <v>0</v>
      </c>
      <c r="N65" s="68">
        <f>Boulder!$B$18*10^6/3600</f>
        <v>0</v>
      </c>
      <c r="O65" s="68">
        <f>Minneapolis!$B$18*10^6/3600</f>
        <v>0</v>
      </c>
      <c r="P65" s="68">
        <f>Helena!$B$18*10^6/3600</f>
        <v>0</v>
      </c>
      <c r="Q65" s="68">
        <f>Duluth!$B$18*10^6/3600</f>
        <v>0</v>
      </c>
      <c r="R65" s="68">
        <f>Fairbanks!$B$18*10^6/3600</f>
        <v>0</v>
      </c>
    </row>
    <row r="66" spans="1:18">
      <c r="A66" s="38"/>
      <c r="B66" s="39" t="s">
        <v>85</v>
      </c>
      <c r="C66" s="68">
        <f>Miami!$B$19*10^6/3600</f>
        <v>19566.666666666668</v>
      </c>
      <c r="D66" s="68">
        <f>Houston!$B$19*10^6/3600</f>
        <v>17505.555555555555</v>
      </c>
      <c r="E66" s="68">
        <f>Phoenix!$B$19*10^6/3600</f>
        <v>18180.555555555555</v>
      </c>
      <c r="F66" s="68">
        <f>Atlanta!$B$19*10^6/3600</f>
        <v>17583.333333333332</v>
      </c>
      <c r="G66" s="68">
        <f>LosAngeles!$B$19*10^6/3600</f>
        <v>17594.444444444445</v>
      </c>
      <c r="H66" s="68">
        <f>LasVegas!$B$19*10^6/3600</f>
        <v>17986.111111111109</v>
      </c>
      <c r="I66" s="68">
        <f>SanFrancisco!$B$19*10^6/3600</f>
        <v>16102.777777777777</v>
      </c>
      <c r="J66" s="68">
        <f>Baltimore!$B$19*10^6/3600</f>
        <v>16944.444444444445</v>
      </c>
      <c r="K66" s="68">
        <f>Albuquerque!$B$19*10^6/3600</f>
        <v>18127.777777777781</v>
      </c>
      <c r="L66" s="68">
        <f>Seattle!$B$19*10^6/3600</f>
        <v>16472.222222222223</v>
      </c>
      <c r="M66" s="68">
        <f>Chicago!$B$19*10^6/3600</f>
        <v>17494.444444444445</v>
      </c>
      <c r="N66" s="68">
        <f>Boulder!$B$19*10^6/3600</f>
        <v>17852.777777777777</v>
      </c>
      <c r="O66" s="68">
        <f>Minneapolis!$B$19*10^6/3600</f>
        <v>18111.111111111109</v>
      </c>
      <c r="P66" s="68">
        <f>Helena!$B$19*10^6/3600</f>
        <v>18697.222222222223</v>
      </c>
      <c r="Q66" s="68">
        <f>Duluth!$B$19*10^6/3600</f>
        <v>18116.666666666668</v>
      </c>
      <c r="R66" s="68">
        <f>Fairbanks!$B$19*10^6/3600</f>
        <v>23944.444444444445</v>
      </c>
    </row>
    <row r="67" spans="1:18">
      <c r="A67" s="38"/>
      <c r="B67" s="39" t="s">
        <v>86</v>
      </c>
      <c r="C67" s="68">
        <f>Miami!$B$20*10^6/3600</f>
        <v>0</v>
      </c>
      <c r="D67" s="68">
        <f>Houston!$B$20*10^6/3600</f>
        <v>0</v>
      </c>
      <c r="E67" s="68">
        <f>Phoenix!$B$20*10^6/3600</f>
        <v>0</v>
      </c>
      <c r="F67" s="68">
        <f>Atlanta!$B$20*10^6/3600</f>
        <v>0</v>
      </c>
      <c r="G67" s="68">
        <f>LosAngeles!$B$20*10^6/3600</f>
        <v>0</v>
      </c>
      <c r="H67" s="68">
        <f>LasVegas!$B$20*10^6/3600</f>
        <v>0</v>
      </c>
      <c r="I67" s="68">
        <f>SanFrancisco!$B$20*10^6/3600</f>
        <v>0</v>
      </c>
      <c r="J67" s="68">
        <f>Baltimore!$B$20*10^6/3600</f>
        <v>0</v>
      </c>
      <c r="K67" s="68">
        <f>Albuquerque!$B$20*10^6/3600</f>
        <v>0</v>
      </c>
      <c r="L67" s="68">
        <f>Seattle!$B$20*10^6/3600</f>
        <v>0</v>
      </c>
      <c r="M67" s="68">
        <f>Chicago!$B$20*10^6/3600</f>
        <v>0</v>
      </c>
      <c r="N67" s="68">
        <f>Boulder!$B$20*10^6/3600</f>
        <v>0</v>
      </c>
      <c r="O67" s="68">
        <f>Minneapolis!$B$20*10^6/3600</f>
        <v>0</v>
      </c>
      <c r="P67" s="68">
        <f>Helena!$B$20*10^6/3600</f>
        <v>0</v>
      </c>
      <c r="Q67" s="68">
        <f>Duluth!$B$20*10^6/3600</f>
        <v>0</v>
      </c>
      <c r="R67" s="68">
        <f>Fairbanks!$B$20*10^6/3600</f>
        <v>0</v>
      </c>
    </row>
    <row r="68" spans="1:18">
      <c r="A68" s="38"/>
      <c r="B68" s="39" t="s">
        <v>87</v>
      </c>
      <c r="C68" s="68">
        <f>Miami!$B$21*10^6/3600</f>
        <v>0</v>
      </c>
      <c r="D68" s="68">
        <f>Houston!$B$21*10^6/3600</f>
        <v>0</v>
      </c>
      <c r="E68" s="68">
        <f>Phoenix!$B$21*10^6/3600</f>
        <v>0</v>
      </c>
      <c r="F68" s="68">
        <f>Atlanta!$B$21*10^6/3600</f>
        <v>0</v>
      </c>
      <c r="G68" s="68">
        <f>LosAngeles!$B$21*10^6/3600</f>
        <v>0</v>
      </c>
      <c r="H68" s="68">
        <f>LasVegas!$B$21*10^6/3600</f>
        <v>0</v>
      </c>
      <c r="I68" s="68">
        <f>SanFrancisco!$B$21*10^6/3600</f>
        <v>0</v>
      </c>
      <c r="J68" s="68">
        <f>Baltimore!$B$21*10^6/3600</f>
        <v>0</v>
      </c>
      <c r="K68" s="68">
        <f>Albuquerque!$B$21*10^6/3600</f>
        <v>0</v>
      </c>
      <c r="L68" s="68">
        <f>Seattle!$B$21*10^6/3600</f>
        <v>0</v>
      </c>
      <c r="M68" s="68">
        <f>Chicago!$B$21*10^6/3600</f>
        <v>0</v>
      </c>
      <c r="N68" s="68">
        <f>Boulder!$B$21*10^6/3600</f>
        <v>0</v>
      </c>
      <c r="O68" s="68">
        <f>Minneapolis!$B$21*10^6/3600</f>
        <v>0</v>
      </c>
      <c r="P68" s="68">
        <f>Helena!$B$21*10^6/3600</f>
        <v>0</v>
      </c>
      <c r="Q68" s="68">
        <f>Duluth!$B$21*10^6/3600</f>
        <v>0</v>
      </c>
      <c r="R68" s="68">
        <f>Fairbanks!$B$21*10^6/3600</f>
        <v>0</v>
      </c>
    </row>
    <row r="69" spans="1:18">
      <c r="A69" s="38"/>
      <c r="B69" s="39" t="s">
        <v>88</v>
      </c>
      <c r="C69" s="68">
        <f>Miami!$B$22*10^6/3600</f>
        <v>0</v>
      </c>
      <c r="D69" s="68">
        <f>Houston!$B$22*10^6/3600</f>
        <v>0</v>
      </c>
      <c r="E69" s="68">
        <f>Phoenix!$B$22*10^6/3600</f>
        <v>0</v>
      </c>
      <c r="F69" s="68">
        <f>Atlanta!$B$22*10^6/3600</f>
        <v>0</v>
      </c>
      <c r="G69" s="68">
        <f>LosAngeles!$B$22*10^6/3600</f>
        <v>0</v>
      </c>
      <c r="H69" s="68">
        <f>LasVegas!$B$22*10^6/3600</f>
        <v>0</v>
      </c>
      <c r="I69" s="68">
        <f>SanFrancisco!$B$22*10^6/3600</f>
        <v>0</v>
      </c>
      <c r="J69" s="68">
        <f>Baltimore!$B$22*10^6/3600</f>
        <v>0</v>
      </c>
      <c r="K69" s="68">
        <f>Albuquerque!$B$22*10^6/3600</f>
        <v>0</v>
      </c>
      <c r="L69" s="68">
        <f>Seattle!$B$22*10^6/3600</f>
        <v>0</v>
      </c>
      <c r="M69" s="68">
        <f>Chicago!$B$22*10^6/3600</f>
        <v>0</v>
      </c>
      <c r="N69" s="68">
        <f>Boulder!$B$22*10^6/3600</f>
        <v>0</v>
      </c>
      <c r="O69" s="68">
        <f>Minneapolis!$B$22*10^6/3600</f>
        <v>0</v>
      </c>
      <c r="P69" s="68">
        <f>Helena!$B$22*10^6/3600</f>
        <v>0</v>
      </c>
      <c r="Q69" s="68">
        <f>Duluth!$B$22*10^6/3600</f>
        <v>0</v>
      </c>
      <c r="R69" s="68">
        <f>Fairbanks!$B$22*10^6/3600</f>
        <v>0</v>
      </c>
    </row>
    <row r="70" spans="1:18">
      <c r="A70" s="38"/>
      <c r="B70" s="39" t="s">
        <v>67</v>
      </c>
      <c r="C70" s="68">
        <f>Miami!$B$23*10^6/3600</f>
        <v>0</v>
      </c>
      <c r="D70" s="68">
        <f>Houston!$B$23*10^6/3600</f>
        <v>0</v>
      </c>
      <c r="E70" s="68">
        <f>Phoenix!$B$23*10^6/3600</f>
        <v>0</v>
      </c>
      <c r="F70" s="68">
        <f>Atlanta!$B$23*10^6/3600</f>
        <v>0</v>
      </c>
      <c r="G70" s="68">
        <f>LosAngeles!$B$23*10^6/3600</f>
        <v>0</v>
      </c>
      <c r="H70" s="68">
        <f>LasVegas!$B$23*10^6/3600</f>
        <v>0</v>
      </c>
      <c r="I70" s="68">
        <f>SanFrancisco!$B$23*10^6/3600</f>
        <v>0</v>
      </c>
      <c r="J70" s="68">
        <f>Baltimore!$B$23*10^6/3600</f>
        <v>0</v>
      </c>
      <c r="K70" s="68">
        <f>Albuquerque!$B$23*10^6/3600</f>
        <v>0</v>
      </c>
      <c r="L70" s="68">
        <f>Seattle!$B$23*10^6/3600</f>
        <v>0</v>
      </c>
      <c r="M70" s="68">
        <f>Chicago!$B$23*10^6/3600</f>
        <v>0</v>
      </c>
      <c r="N70" s="68">
        <f>Boulder!$B$23*10^6/3600</f>
        <v>0</v>
      </c>
      <c r="O70" s="68">
        <f>Minneapolis!$B$23*10^6/3600</f>
        <v>0</v>
      </c>
      <c r="P70" s="68">
        <f>Helena!$B$23*10^6/3600</f>
        <v>0</v>
      </c>
      <c r="Q70" s="68">
        <f>Duluth!$B$23*10^6/3600</f>
        <v>0</v>
      </c>
      <c r="R70" s="68">
        <f>Fairbanks!$B$23*10^6/3600</f>
        <v>0</v>
      </c>
    </row>
    <row r="71" spans="1:18">
      <c r="A71" s="38"/>
      <c r="B71" s="39" t="s">
        <v>89</v>
      </c>
      <c r="C71" s="68">
        <f>Miami!$B$24*10^6/3600</f>
        <v>0</v>
      </c>
      <c r="D71" s="68">
        <f>Houston!$B$24*10^6/3600</f>
        <v>0</v>
      </c>
      <c r="E71" s="68">
        <f>Phoenix!$B$24*10^6/3600</f>
        <v>0</v>
      </c>
      <c r="F71" s="68">
        <f>Atlanta!$B$24*10^6/3600</f>
        <v>0</v>
      </c>
      <c r="G71" s="68">
        <f>LosAngeles!$B$24*10^6/3600</f>
        <v>0</v>
      </c>
      <c r="H71" s="68">
        <f>LasVegas!$B$24*10^6/3600</f>
        <v>0</v>
      </c>
      <c r="I71" s="68">
        <f>SanFrancisco!$B$24*10^6/3600</f>
        <v>0</v>
      </c>
      <c r="J71" s="68">
        <f>Baltimore!$B$24*10^6/3600</f>
        <v>0</v>
      </c>
      <c r="K71" s="68">
        <f>Albuquerque!$B$24*10^6/3600</f>
        <v>0</v>
      </c>
      <c r="L71" s="68">
        <f>Seattle!$B$24*10^6/3600</f>
        <v>0</v>
      </c>
      <c r="M71" s="68">
        <f>Chicago!$B$24*10^6/3600</f>
        <v>0</v>
      </c>
      <c r="N71" s="68">
        <f>Boulder!$B$24*10^6/3600</f>
        <v>0</v>
      </c>
      <c r="O71" s="68">
        <f>Minneapolis!$B$24*10^6/3600</f>
        <v>0</v>
      </c>
      <c r="P71" s="68">
        <f>Helena!$B$24*10^6/3600</f>
        <v>0</v>
      </c>
      <c r="Q71" s="68">
        <f>Duluth!$B$24*10^6/3600</f>
        <v>0</v>
      </c>
      <c r="R71" s="68">
        <f>Fairbanks!$B$24*10^6/3600</f>
        <v>0</v>
      </c>
    </row>
    <row r="72" spans="1:18">
      <c r="A72" s="38"/>
      <c r="B72" s="39" t="s">
        <v>90</v>
      </c>
      <c r="C72" s="68">
        <f>Miami!$B$25*10^6/3600</f>
        <v>19094.444444444445</v>
      </c>
      <c r="D72" s="68">
        <f>Houston!$B$25*10^6/3600</f>
        <v>18213.888888888887</v>
      </c>
      <c r="E72" s="68">
        <f>Phoenix!$B$25*10^6/3600</f>
        <v>18108.333333333332</v>
      </c>
      <c r="F72" s="68">
        <f>Atlanta!$B$25*10^6/3600</f>
        <v>17333.333333333332</v>
      </c>
      <c r="G72" s="68">
        <f>LosAngeles!$B$25*10^6/3600</f>
        <v>17352.777777777777</v>
      </c>
      <c r="H72" s="68">
        <f>LasVegas!$B$25*10^6/3600</f>
        <v>17486.111111111109</v>
      </c>
      <c r="I72" s="68">
        <f>SanFrancisco!$B$25*10^6/3600</f>
        <v>16547.222222222223</v>
      </c>
      <c r="J72" s="68">
        <f>Baltimore!$B$25*10^6/3600</f>
        <v>16775</v>
      </c>
      <c r="K72" s="68">
        <f>Albuquerque!$B$25*10^6/3600</f>
        <v>16672.222222222223</v>
      </c>
      <c r="L72" s="68">
        <f>Seattle!$B$25*10^6/3600</f>
        <v>16211.111111111111</v>
      </c>
      <c r="M72" s="68">
        <f>Chicago!$B$25*10^6/3600</f>
        <v>16394.444444444445</v>
      </c>
      <c r="N72" s="68">
        <f>Boulder!$B$25*10^6/3600</f>
        <v>16236.111111111111</v>
      </c>
      <c r="O72" s="68">
        <f>Minneapolis!$B$25*10^6/3600</f>
        <v>16241.666666666666</v>
      </c>
      <c r="P72" s="68">
        <f>Helena!$B$25*10^6/3600</f>
        <v>15872.222222222223</v>
      </c>
      <c r="Q72" s="68">
        <f>Duluth!$B$25*10^6/3600</f>
        <v>15644.444444444445</v>
      </c>
      <c r="R72" s="68">
        <f>Fairbanks!$B$25*10^6/3600</f>
        <v>15305.555555555555</v>
      </c>
    </row>
    <row r="73" spans="1:18">
      <c r="A73" s="38"/>
      <c r="B73" s="39" t="s">
        <v>91</v>
      </c>
      <c r="C73" s="68">
        <f>Miami!$B$26*10^6/3600</f>
        <v>0</v>
      </c>
      <c r="D73" s="68">
        <f>Houston!$B$26*10^6/3600</f>
        <v>0</v>
      </c>
      <c r="E73" s="68">
        <f>Phoenix!$B$26*10^6/3600</f>
        <v>0</v>
      </c>
      <c r="F73" s="68">
        <f>Atlanta!$B$26*10^6/3600</f>
        <v>0</v>
      </c>
      <c r="G73" s="68">
        <f>LosAngeles!$B$26*10^6/3600</f>
        <v>0</v>
      </c>
      <c r="H73" s="68">
        <f>LasVegas!$B$26*10^6/3600</f>
        <v>0</v>
      </c>
      <c r="I73" s="68">
        <f>SanFrancisco!$B$26*10^6/3600</f>
        <v>0</v>
      </c>
      <c r="J73" s="68">
        <f>Baltimore!$B$26*10^6/3600</f>
        <v>0</v>
      </c>
      <c r="K73" s="68">
        <f>Albuquerque!$B$26*10^6/3600</f>
        <v>0</v>
      </c>
      <c r="L73" s="68">
        <f>Seattle!$B$26*10^6/3600</f>
        <v>0</v>
      </c>
      <c r="M73" s="68">
        <f>Chicago!$B$26*10^6/3600</f>
        <v>0</v>
      </c>
      <c r="N73" s="68">
        <f>Boulder!$B$26*10^6/3600</f>
        <v>0</v>
      </c>
      <c r="O73" s="68">
        <f>Minneapolis!$B$26*10^6/3600</f>
        <v>0</v>
      </c>
      <c r="P73" s="68">
        <f>Helena!$B$26*10^6/3600</f>
        <v>0</v>
      </c>
      <c r="Q73" s="68">
        <f>Duluth!$B$26*10^6/3600</f>
        <v>0</v>
      </c>
      <c r="R73" s="68">
        <f>Fairbanks!$B$26*10^6/3600</f>
        <v>0</v>
      </c>
    </row>
    <row r="74" spans="1:18">
      <c r="A74" s="38"/>
      <c r="B74" s="39" t="s">
        <v>92</v>
      </c>
      <c r="C74" s="68">
        <f>Miami!$B$28*10^6/3600</f>
        <v>238122.22222222222</v>
      </c>
      <c r="D74" s="68">
        <f>Houston!$B$28*10^6/3600</f>
        <v>215186.11111111112</v>
      </c>
      <c r="E74" s="68">
        <f>Phoenix!$B$28*10^6/3600</f>
        <v>219461.11111111112</v>
      </c>
      <c r="F74" s="68">
        <f>Atlanta!$B$28*10^6/3600</f>
        <v>197255.55555555556</v>
      </c>
      <c r="G74" s="68">
        <f>LosAngeles!$B$28*10^6/3600</f>
        <v>183325</v>
      </c>
      <c r="H74" s="68">
        <f>LasVegas!$B$28*10^6/3600</f>
        <v>206222.22222222222</v>
      </c>
      <c r="I74" s="68">
        <f>SanFrancisco!$B$28*10^6/3600</f>
        <v>176633.33333333334</v>
      </c>
      <c r="J74" s="68">
        <f>Baltimore!$B$28*10^6/3600</f>
        <v>190733.33333333334</v>
      </c>
      <c r="K74" s="68">
        <f>Albuquerque!$B$28*10^6/3600</f>
        <v>188847.22222222222</v>
      </c>
      <c r="L74" s="68">
        <f>Seattle!$B$28*10^6/3600</f>
        <v>177413.88888888888</v>
      </c>
      <c r="M74" s="68">
        <f>Chicago!$B$28*10^6/3600</f>
        <v>186716.66666666666</v>
      </c>
      <c r="N74" s="68">
        <f>Boulder!$B$28*10^6/3600</f>
        <v>183733.33333333334</v>
      </c>
      <c r="O74" s="68">
        <f>Minneapolis!$B$28*10^6/3600</f>
        <v>185783.33333333334</v>
      </c>
      <c r="P74" s="68">
        <f>Helena!$B$28*10^6/3600</f>
        <v>181125</v>
      </c>
      <c r="Q74" s="68">
        <f>Duluth!$B$28*10^6/3600</f>
        <v>179366.66666666666</v>
      </c>
      <c r="R74" s="68">
        <f>Fairbanks!$B$28*10^6/3600</f>
        <v>183002.77777777778</v>
      </c>
    </row>
    <row r="75" spans="1:18">
      <c r="A75" s="38"/>
      <c r="B75" s="36" t="s">
        <v>212</v>
      </c>
    </row>
    <row r="76" spans="1:18">
      <c r="A76" s="38"/>
      <c r="B76" s="39" t="s">
        <v>72</v>
      </c>
      <c r="C76" s="68">
        <f>Miami!$C$13*10^3</f>
        <v>6880</v>
      </c>
      <c r="D76" s="68">
        <f>Houston!$C$13*10^3</f>
        <v>111820</v>
      </c>
      <c r="E76" s="68">
        <f>Phoenix!$C$13*10^3</f>
        <v>75240</v>
      </c>
      <c r="F76" s="68">
        <f>Atlanta!$C$13*10^3</f>
        <v>221470</v>
      </c>
      <c r="G76" s="68">
        <f>LosAngeles!$C$13*10^3</f>
        <v>53820</v>
      </c>
      <c r="H76" s="68">
        <f>LasVegas!$C$13*10^3</f>
        <v>135580</v>
      </c>
      <c r="I76" s="68">
        <f>SanFrancisco!$C$13*10^3</f>
        <v>165390</v>
      </c>
      <c r="J76" s="68">
        <f>Baltimore!$C$13*10^3</f>
        <v>399460</v>
      </c>
      <c r="K76" s="68">
        <f>Albuquerque!$C$13*10^3</f>
        <v>268950</v>
      </c>
      <c r="L76" s="68">
        <f>Seattle!$C$13*10^3</f>
        <v>327950</v>
      </c>
      <c r="M76" s="68">
        <f>Chicago!$C$13*10^3</f>
        <v>570520</v>
      </c>
      <c r="N76" s="68">
        <f>Boulder!$C$13*10^3</f>
        <v>403830</v>
      </c>
      <c r="O76" s="68">
        <f>Minneapolis!$C$13*10^3</f>
        <v>753390</v>
      </c>
      <c r="P76" s="68">
        <f>Helena!$C$13*10^3</f>
        <v>598120</v>
      </c>
      <c r="Q76" s="68">
        <f>Duluth!$C$13*10^3</f>
        <v>937580</v>
      </c>
      <c r="R76" s="68">
        <f>Fairbanks!$C$13*10^3</f>
        <v>1504530</v>
      </c>
    </row>
    <row r="77" spans="1:18">
      <c r="A77" s="38"/>
      <c r="B77" s="39" t="s">
        <v>73</v>
      </c>
      <c r="C77" s="68">
        <f>Miami!$C$14*10^3</f>
        <v>0</v>
      </c>
      <c r="D77" s="68">
        <f>Houston!$C$14*10^3</f>
        <v>0</v>
      </c>
      <c r="E77" s="68">
        <f>Phoenix!$C$14*10^3</f>
        <v>0</v>
      </c>
      <c r="F77" s="68">
        <f>Atlanta!$C$14*10^3</f>
        <v>0</v>
      </c>
      <c r="G77" s="68">
        <f>LosAngeles!$C$14*10^3</f>
        <v>0</v>
      </c>
      <c r="H77" s="68">
        <f>LasVegas!$C$14*10^3</f>
        <v>0</v>
      </c>
      <c r="I77" s="68">
        <f>SanFrancisco!$C$14*10^3</f>
        <v>0</v>
      </c>
      <c r="J77" s="68">
        <f>Baltimore!$C$14*10^3</f>
        <v>0</v>
      </c>
      <c r="K77" s="68">
        <f>Albuquerque!$C$14*10^3</f>
        <v>0</v>
      </c>
      <c r="L77" s="68">
        <f>Seattle!$C$14*10^3</f>
        <v>0</v>
      </c>
      <c r="M77" s="68">
        <f>Chicago!$C$14*10^3</f>
        <v>0</v>
      </c>
      <c r="N77" s="68">
        <f>Boulder!$C$14*10^3</f>
        <v>0</v>
      </c>
      <c r="O77" s="68">
        <f>Minneapolis!$C$14*10^3</f>
        <v>0</v>
      </c>
      <c r="P77" s="68">
        <f>Helena!$C$14*10^3</f>
        <v>0</v>
      </c>
      <c r="Q77" s="68">
        <f>Duluth!$C$14*10^3</f>
        <v>0</v>
      </c>
      <c r="R77" s="68">
        <f>Fairbanks!$C$14*10^3</f>
        <v>0</v>
      </c>
    </row>
    <row r="78" spans="1:18">
      <c r="A78" s="38"/>
      <c r="B78" s="39" t="s">
        <v>81</v>
      </c>
      <c r="C78" s="68">
        <f>Miami!$C$15*10^3</f>
        <v>0</v>
      </c>
      <c r="D78" s="68">
        <f>Houston!$C$15*10^3</f>
        <v>0</v>
      </c>
      <c r="E78" s="68">
        <f>Phoenix!$C$15*10^3</f>
        <v>0</v>
      </c>
      <c r="F78" s="68">
        <f>Atlanta!$C$15*10^3</f>
        <v>0</v>
      </c>
      <c r="G78" s="68">
        <f>LosAngeles!$C$15*10^3</f>
        <v>0</v>
      </c>
      <c r="H78" s="68">
        <f>LasVegas!$C$15*10^3</f>
        <v>0</v>
      </c>
      <c r="I78" s="68">
        <f>SanFrancisco!$C$15*10^3</f>
        <v>0</v>
      </c>
      <c r="J78" s="68">
        <f>Baltimore!$C$15*10^3</f>
        <v>0</v>
      </c>
      <c r="K78" s="68">
        <f>Albuquerque!$C$15*10^3</f>
        <v>0</v>
      </c>
      <c r="L78" s="68">
        <f>Seattle!$C$15*10^3</f>
        <v>0</v>
      </c>
      <c r="M78" s="68">
        <f>Chicago!$C$15*10^3</f>
        <v>0</v>
      </c>
      <c r="N78" s="68">
        <f>Boulder!$C$15*10^3</f>
        <v>0</v>
      </c>
      <c r="O78" s="68">
        <f>Minneapolis!$C$15*10^3</f>
        <v>0</v>
      </c>
      <c r="P78" s="68">
        <f>Helena!$C$15*10^3</f>
        <v>0</v>
      </c>
      <c r="Q78" s="68">
        <f>Duluth!$C$15*10^3</f>
        <v>0</v>
      </c>
      <c r="R78" s="68">
        <f>Fairbanks!$C$15*10^3</f>
        <v>0</v>
      </c>
    </row>
    <row r="79" spans="1:18">
      <c r="A79" s="38"/>
      <c r="B79" s="39" t="s">
        <v>82</v>
      </c>
      <c r="C79" s="68">
        <f>Miami!$C$16*10^3</f>
        <v>0</v>
      </c>
      <c r="D79" s="68">
        <f>Houston!$C$16*10^3</f>
        <v>0</v>
      </c>
      <c r="E79" s="68">
        <f>Phoenix!$C$16*10^3</f>
        <v>0</v>
      </c>
      <c r="F79" s="68">
        <f>Atlanta!$C$16*10^3</f>
        <v>0</v>
      </c>
      <c r="G79" s="68">
        <f>LosAngeles!$C$16*10^3</f>
        <v>0</v>
      </c>
      <c r="H79" s="68">
        <f>LasVegas!$C$16*10^3</f>
        <v>0</v>
      </c>
      <c r="I79" s="68">
        <f>SanFrancisco!$C$16*10^3</f>
        <v>0</v>
      </c>
      <c r="J79" s="68">
        <f>Baltimore!$C$16*10^3</f>
        <v>0</v>
      </c>
      <c r="K79" s="68">
        <f>Albuquerque!$C$16*10^3</f>
        <v>0</v>
      </c>
      <c r="L79" s="68">
        <f>Seattle!$C$16*10^3</f>
        <v>0</v>
      </c>
      <c r="M79" s="68">
        <f>Chicago!$C$16*10^3</f>
        <v>0</v>
      </c>
      <c r="N79" s="68">
        <f>Boulder!$C$16*10^3</f>
        <v>0</v>
      </c>
      <c r="O79" s="68">
        <f>Minneapolis!$C$16*10^3</f>
        <v>0</v>
      </c>
      <c r="P79" s="68">
        <f>Helena!$C$16*10^3</f>
        <v>0</v>
      </c>
      <c r="Q79" s="68">
        <f>Duluth!$C$16*10^3</f>
        <v>0</v>
      </c>
      <c r="R79" s="68">
        <f>Fairbanks!$C$16*10^3</f>
        <v>0</v>
      </c>
    </row>
    <row r="80" spans="1:18">
      <c r="A80" s="38"/>
      <c r="B80" s="39" t="s">
        <v>83</v>
      </c>
      <c r="C80" s="68">
        <f>Miami!$C$17*10^3</f>
        <v>563910</v>
      </c>
      <c r="D80" s="68">
        <f>Houston!$C$17*10^3</f>
        <v>563910</v>
      </c>
      <c r="E80" s="68">
        <f>Phoenix!$C$17*10^3</f>
        <v>563910</v>
      </c>
      <c r="F80" s="68">
        <f>Atlanta!$C$17*10^3</f>
        <v>563910</v>
      </c>
      <c r="G80" s="68">
        <f>LosAngeles!$C$17*10^3</f>
        <v>563910</v>
      </c>
      <c r="H80" s="68">
        <f>LasVegas!$C$17*10^3</f>
        <v>563910</v>
      </c>
      <c r="I80" s="68">
        <f>SanFrancisco!$C$17*10^3</f>
        <v>563910</v>
      </c>
      <c r="J80" s="68">
        <f>Baltimore!$C$17*10^3</f>
        <v>563910</v>
      </c>
      <c r="K80" s="68">
        <f>Albuquerque!$C$17*10^3</f>
        <v>563910</v>
      </c>
      <c r="L80" s="68">
        <f>Seattle!$C$17*10^3</f>
        <v>563910</v>
      </c>
      <c r="M80" s="68">
        <f>Chicago!$C$17*10^3</f>
        <v>563910</v>
      </c>
      <c r="N80" s="68">
        <f>Boulder!$C$17*10^3</f>
        <v>563910</v>
      </c>
      <c r="O80" s="68">
        <f>Minneapolis!$C$17*10^3</f>
        <v>563910</v>
      </c>
      <c r="P80" s="68">
        <f>Helena!$C$17*10^3</f>
        <v>563910</v>
      </c>
      <c r="Q80" s="68">
        <f>Duluth!$C$17*10^3</f>
        <v>563910</v>
      </c>
      <c r="R80" s="68">
        <f>Fairbanks!$C$17*10^3</f>
        <v>563910</v>
      </c>
    </row>
    <row r="81" spans="1:18">
      <c r="A81" s="38"/>
      <c r="B81" s="39" t="s">
        <v>84</v>
      </c>
      <c r="C81" s="68">
        <f>Miami!$C$18*10^3</f>
        <v>0</v>
      </c>
      <c r="D81" s="68">
        <f>Houston!$C$18*10^3</f>
        <v>0</v>
      </c>
      <c r="E81" s="68">
        <f>Phoenix!$C$18*10^3</f>
        <v>0</v>
      </c>
      <c r="F81" s="68">
        <f>Atlanta!$C$18*10^3</f>
        <v>0</v>
      </c>
      <c r="G81" s="68">
        <f>LosAngeles!$C$18*10^3</f>
        <v>0</v>
      </c>
      <c r="H81" s="68">
        <f>LasVegas!$C$18*10^3</f>
        <v>0</v>
      </c>
      <c r="I81" s="68">
        <f>SanFrancisco!$C$18*10^3</f>
        <v>0</v>
      </c>
      <c r="J81" s="68">
        <f>Baltimore!$C$18*10^3</f>
        <v>0</v>
      </c>
      <c r="K81" s="68">
        <f>Albuquerque!$C$18*10^3</f>
        <v>0</v>
      </c>
      <c r="L81" s="68">
        <f>Seattle!$C$18*10^3</f>
        <v>0</v>
      </c>
      <c r="M81" s="68">
        <f>Chicago!$C$18*10^3</f>
        <v>0</v>
      </c>
      <c r="N81" s="68">
        <f>Boulder!$C$18*10^3</f>
        <v>0</v>
      </c>
      <c r="O81" s="68">
        <f>Minneapolis!$C$18*10^3</f>
        <v>0</v>
      </c>
      <c r="P81" s="68">
        <f>Helena!$C$18*10^3</f>
        <v>0</v>
      </c>
      <c r="Q81" s="68">
        <f>Duluth!$C$18*10^3</f>
        <v>0</v>
      </c>
      <c r="R81" s="68">
        <f>Fairbanks!$C$18*10^3</f>
        <v>0</v>
      </c>
    </row>
    <row r="82" spans="1:18">
      <c r="A82" s="38"/>
      <c r="B82" s="39" t="s">
        <v>85</v>
      </c>
      <c r="C82" s="68">
        <f>Miami!$C$19*10^3</f>
        <v>0</v>
      </c>
      <c r="D82" s="68">
        <f>Houston!$C$19*10^3</f>
        <v>0</v>
      </c>
      <c r="E82" s="68">
        <f>Phoenix!$C$19*10^3</f>
        <v>0</v>
      </c>
      <c r="F82" s="68">
        <f>Atlanta!$C$19*10^3</f>
        <v>0</v>
      </c>
      <c r="G82" s="68">
        <f>LosAngeles!$C$19*10^3</f>
        <v>0</v>
      </c>
      <c r="H82" s="68">
        <f>LasVegas!$C$19*10^3</f>
        <v>0</v>
      </c>
      <c r="I82" s="68">
        <f>SanFrancisco!$C$19*10^3</f>
        <v>0</v>
      </c>
      <c r="J82" s="68">
        <f>Baltimore!$C$19*10^3</f>
        <v>0</v>
      </c>
      <c r="K82" s="68">
        <f>Albuquerque!$C$19*10^3</f>
        <v>0</v>
      </c>
      <c r="L82" s="68">
        <f>Seattle!$C$19*10^3</f>
        <v>0</v>
      </c>
      <c r="M82" s="68">
        <f>Chicago!$C$19*10^3</f>
        <v>0</v>
      </c>
      <c r="N82" s="68">
        <f>Boulder!$C$19*10^3</f>
        <v>0</v>
      </c>
      <c r="O82" s="68">
        <f>Minneapolis!$C$19*10^3</f>
        <v>0</v>
      </c>
      <c r="P82" s="68">
        <f>Helena!$C$19*10^3</f>
        <v>0</v>
      </c>
      <c r="Q82" s="68">
        <f>Duluth!$C$19*10^3</f>
        <v>0</v>
      </c>
      <c r="R82" s="68">
        <f>Fairbanks!$C$19*10^3</f>
        <v>0</v>
      </c>
    </row>
    <row r="83" spans="1:18">
      <c r="A83" s="38"/>
      <c r="B83" s="39" t="s">
        <v>86</v>
      </c>
      <c r="C83" s="68">
        <f>Miami!$C$20*10^3</f>
        <v>0</v>
      </c>
      <c r="D83" s="68">
        <f>Houston!$C$20*10^3</f>
        <v>0</v>
      </c>
      <c r="E83" s="68">
        <f>Phoenix!$C$20*10^3</f>
        <v>0</v>
      </c>
      <c r="F83" s="68">
        <f>Atlanta!$C$20*10^3</f>
        <v>0</v>
      </c>
      <c r="G83" s="68">
        <f>LosAngeles!$C$20*10^3</f>
        <v>0</v>
      </c>
      <c r="H83" s="68">
        <f>LasVegas!$C$20*10^3</f>
        <v>0</v>
      </c>
      <c r="I83" s="68">
        <f>SanFrancisco!$C$20*10^3</f>
        <v>0</v>
      </c>
      <c r="J83" s="68">
        <f>Baltimore!$C$20*10^3</f>
        <v>0</v>
      </c>
      <c r="K83" s="68">
        <f>Albuquerque!$C$20*10^3</f>
        <v>0</v>
      </c>
      <c r="L83" s="68">
        <f>Seattle!$C$20*10^3</f>
        <v>0</v>
      </c>
      <c r="M83" s="68">
        <f>Chicago!$C$20*10^3</f>
        <v>0</v>
      </c>
      <c r="N83" s="68">
        <f>Boulder!$C$20*10^3</f>
        <v>0</v>
      </c>
      <c r="O83" s="68">
        <f>Minneapolis!$C$20*10^3</f>
        <v>0</v>
      </c>
      <c r="P83" s="68">
        <f>Helena!$C$20*10^3</f>
        <v>0</v>
      </c>
      <c r="Q83" s="68">
        <f>Duluth!$C$20*10^3</f>
        <v>0</v>
      </c>
      <c r="R83" s="68">
        <f>Fairbanks!$C$20*10^3</f>
        <v>0</v>
      </c>
    </row>
    <row r="84" spans="1:18">
      <c r="A84" s="38"/>
      <c r="B84" s="39" t="s">
        <v>87</v>
      </c>
      <c r="C84" s="68">
        <f>Miami!$C$21*10^3</f>
        <v>0</v>
      </c>
      <c r="D84" s="68">
        <f>Houston!$C$21*10^3</f>
        <v>0</v>
      </c>
      <c r="E84" s="68">
        <f>Phoenix!$C$21*10^3</f>
        <v>0</v>
      </c>
      <c r="F84" s="68">
        <f>Atlanta!$C$21*10^3</f>
        <v>0</v>
      </c>
      <c r="G84" s="68">
        <f>LosAngeles!$C$21*10^3</f>
        <v>0</v>
      </c>
      <c r="H84" s="68">
        <f>LasVegas!$C$21*10^3</f>
        <v>0</v>
      </c>
      <c r="I84" s="68">
        <f>SanFrancisco!$C$21*10^3</f>
        <v>0</v>
      </c>
      <c r="J84" s="68">
        <f>Baltimore!$C$21*10^3</f>
        <v>0</v>
      </c>
      <c r="K84" s="68">
        <f>Albuquerque!$C$21*10^3</f>
        <v>0</v>
      </c>
      <c r="L84" s="68">
        <f>Seattle!$C$21*10^3</f>
        <v>0</v>
      </c>
      <c r="M84" s="68">
        <f>Chicago!$C$21*10^3</f>
        <v>0</v>
      </c>
      <c r="N84" s="68">
        <f>Boulder!$C$21*10^3</f>
        <v>0</v>
      </c>
      <c r="O84" s="68">
        <f>Minneapolis!$C$21*10^3</f>
        <v>0</v>
      </c>
      <c r="P84" s="68">
        <f>Helena!$C$21*10^3</f>
        <v>0</v>
      </c>
      <c r="Q84" s="68">
        <f>Duluth!$C$21*10^3</f>
        <v>0</v>
      </c>
      <c r="R84" s="68">
        <f>Fairbanks!$C$21*10^3</f>
        <v>0</v>
      </c>
    </row>
    <row r="85" spans="1:18">
      <c r="A85" s="38"/>
      <c r="B85" s="39" t="s">
        <v>88</v>
      </c>
      <c r="C85" s="68">
        <f>Miami!$C$22*10^3</f>
        <v>0</v>
      </c>
      <c r="D85" s="68">
        <f>Houston!$C$22*10^3</f>
        <v>0</v>
      </c>
      <c r="E85" s="68">
        <f>Phoenix!$C$22*10^3</f>
        <v>0</v>
      </c>
      <c r="F85" s="68">
        <f>Atlanta!$C$22*10^3</f>
        <v>0</v>
      </c>
      <c r="G85" s="68">
        <f>LosAngeles!$C$22*10^3</f>
        <v>0</v>
      </c>
      <c r="H85" s="68">
        <f>LasVegas!$C$22*10^3</f>
        <v>0</v>
      </c>
      <c r="I85" s="68">
        <f>SanFrancisco!$C$22*10^3</f>
        <v>0</v>
      </c>
      <c r="J85" s="68">
        <f>Baltimore!$C$22*10^3</f>
        <v>0</v>
      </c>
      <c r="K85" s="68">
        <f>Albuquerque!$C$22*10^3</f>
        <v>0</v>
      </c>
      <c r="L85" s="68">
        <f>Seattle!$C$22*10^3</f>
        <v>0</v>
      </c>
      <c r="M85" s="68">
        <f>Chicago!$C$22*10^3</f>
        <v>0</v>
      </c>
      <c r="N85" s="68">
        <f>Boulder!$C$22*10^3</f>
        <v>0</v>
      </c>
      <c r="O85" s="68">
        <f>Minneapolis!$C$22*10^3</f>
        <v>0</v>
      </c>
      <c r="P85" s="68">
        <f>Helena!$C$22*10^3</f>
        <v>0</v>
      </c>
      <c r="Q85" s="68">
        <f>Duluth!$C$22*10^3</f>
        <v>0</v>
      </c>
      <c r="R85" s="68">
        <f>Fairbanks!$C$22*10^3</f>
        <v>0</v>
      </c>
    </row>
    <row r="86" spans="1:18">
      <c r="A86" s="38"/>
      <c r="B86" s="39" t="s">
        <v>67</v>
      </c>
      <c r="C86" s="68">
        <f>Miami!$C$23*10^3</f>
        <v>0</v>
      </c>
      <c r="D86" s="68">
        <f>Houston!$C$23*10^3</f>
        <v>0</v>
      </c>
      <c r="E86" s="68">
        <f>Phoenix!$C$23*10^3</f>
        <v>0</v>
      </c>
      <c r="F86" s="68">
        <f>Atlanta!$C$23*10^3</f>
        <v>0</v>
      </c>
      <c r="G86" s="68">
        <f>LosAngeles!$C$23*10^3</f>
        <v>0</v>
      </c>
      <c r="H86" s="68">
        <f>LasVegas!$C$23*10^3</f>
        <v>0</v>
      </c>
      <c r="I86" s="68">
        <f>SanFrancisco!$C$23*10^3</f>
        <v>0</v>
      </c>
      <c r="J86" s="68">
        <f>Baltimore!$C$23*10^3</f>
        <v>0</v>
      </c>
      <c r="K86" s="68">
        <f>Albuquerque!$C$23*10^3</f>
        <v>0</v>
      </c>
      <c r="L86" s="68">
        <f>Seattle!$C$23*10^3</f>
        <v>0</v>
      </c>
      <c r="M86" s="68">
        <f>Chicago!$C$23*10^3</f>
        <v>0</v>
      </c>
      <c r="N86" s="68">
        <f>Boulder!$C$23*10^3</f>
        <v>0</v>
      </c>
      <c r="O86" s="68">
        <f>Minneapolis!$C$23*10^3</f>
        <v>0</v>
      </c>
      <c r="P86" s="68">
        <f>Helena!$C$23*10^3</f>
        <v>0</v>
      </c>
      <c r="Q86" s="68">
        <f>Duluth!$C$23*10^3</f>
        <v>0</v>
      </c>
      <c r="R86" s="68">
        <f>Fairbanks!$C$23*10^3</f>
        <v>0</v>
      </c>
    </row>
    <row r="87" spans="1:18">
      <c r="A87" s="38"/>
      <c r="B87" s="39" t="s">
        <v>89</v>
      </c>
      <c r="C87" s="68">
        <f>Miami!$C$24*10^3</f>
        <v>43690</v>
      </c>
      <c r="D87" s="68">
        <f>Houston!$C$24*10^3</f>
        <v>53280</v>
      </c>
      <c r="E87" s="68">
        <f>Phoenix!$C$24*10^3</f>
        <v>47760</v>
      </c>
      <c r="F87" s="68">
        <f>Atlanta!$C$24*10^3</f>
        <v>62510</v>
      </c>
      <c r="G87" s="68">
        <f>LosAngeles!$C$24*10^3</f>
        <v>60720</v>
      </c>
      <c r="H87" s="68">
        <f>LasVegas!$C$24*10^3</f>
        <v>54400</v>
      </c>
      <c r="I87" s="68">
        <f>SanFrancisco!$C$24*10^3</f>
        <v>68630</v>
      </c>
      <c r="J87" s="68">
        <f>Baltimore!$C$24*10^3</f>
        <v>69770</v>
      </c>
      <c r="K87" s="68">
        <f>Albuquerque!$C$24*10^3</f>
        <v>68400</v>
      </c>
      <c r="L87" s="68">
        <f>Seattle!$C$24*10^3</f>
        <v>73550</v>
      </c>
      <c r="M87" s="68">
        <f>Chicago!$C$24*10^3</f>
        <v>76150</v>
      </c>
      <c r="N87" s="68">
        <f>Boulder!$C$24*10^3</f>
        <v>75810</v>
      </c>
      <c r="O87" s="68">
        <f>Minneapolis!$C$24*10^3</f>
        <v>81650</v>
      </c>
      <c r="P87" s="68">
        <f>Helena!$C$24*10^3</f>
        <v>82650</v>
      </c>
      <c r="Q87" s="68">
        <f>Duluth!$C$24*10^3</f>
        <v>90740</v>
      </c>
      <c r="R87" s="68">
        <f>Fairbanks!$C$24*10^3</f>
        <v>101730</v>
      </c>
    </row>
    <row r="88" spans="1:18">
      <c r="A88" s="38"/>
      <c r="B88" s="39" t="s">
        <v>90</v>
      </c>
      <c r="C88" s="68">
        <f>Miami!$C$25*10^3</f>
        <v>0</v>
      </c>
      <c r="D88" s="68">
        <f>Houston!$C$25*10^3</f>
        <v>0</v>
      </c>
      <c r="E88" s="68">
        <f>Phoenix!$C$25*10^3</f>
        <v>0</v>
      </c>
      <c r="F88" s="68">
        <f>Atlanta!$C$25*10^3</f>
        <v>0</v>
      </c>
      <c r="G88" s="68">
        <f>LosAngeles!$C$25*10^3</f>
        <v>0</v>
      </c>
      <c r="H88" s="68">
        <f>LasVegas!$C$25*10^3</f>
        <v>0</v>
      </c>
      <c r="I88" s="68">
        <f>SanFrancisco!$C$25*10^3</f>
        <v>0</v>
      </c>
      <c r="J88" s="68">
        <f>Baltimore!$C$25*10^3</f>
        <v>0</v>
      </c>
      <c r="K88" s="68">
        <f>Albuquerque!$C$25*10^3</f>
        <v>0</v>
      </c>
      <c r="L88" s="68">
        <f>Seattle!$C$25*10^3</f>
        <v>0</v>
      </c>
      <c r="M88" s="68">
        <f>Chicago!$C$25*10^3</f>
        <v>0</v>
      </c>
      <c r="N88" s="68">
        <f>Boulder!$C$25*10^3</f>
        <v>0</v>
      </c>
      <c r="O88" s="68">
        <f>Minneapolis!$C$25*10^3</f>
        <v>0</v>
      </c>
      <c r="P88" s="68">
        <f>Helena!$C$25*10^3</f>
        <v>0</v>
      </c>
      <c r="Q88" s="68">
        <f>Duluth!$C$25*10^3</f>
        <v>0</v>
      </c>
      <c r="R88" s="68">
        <f>Fairbanks!$C$25*10^3</f>
        <v>0</v>
      </c>
    </row>
    <row r="89" spans="1:18">
      <c r="A89" s="38"/>
      <c r="B89" s="39" t="s">
        <v>91</v>
      </c>
      <c r="C89" s="68">
        <f>Miami!$C$26*10^3</f>
        <v>0</v>
      </c>
      <c r="D89" s="68">
        <f>Houston!$C$26*10^3</f>
        <v>0</v>
      </c>
      <c r="E89" s="68">
        <f>Phoenix!$C$26*10^3</f>
        <v>0</v>
      </c>
      <c r="F89" s="68">
        <f>Atlanta!$C$26*10^3</f>
        <v>0</v>
      </c>
      <c r="G89" s="68">
        <f>LosAngeles!$C$26*10^3</f>
        <v>0</v>
      </c>
      <c r="H89" s="68">
        <f>LasVegas!$C$26*10^3</f>
        <v>0</v>
      </c>
      <c r="I89" s="68">
        <f>SanFrancisco!$C$26*10^3</f>
        <v>0</v>
      </c>
      <c r="J89" s="68">
        <f>Baltimore!$C$26*10^3</f>
        <v>0</v>
      </c>
      <c r="K89" s="68">
        <f>Albuquerque!$C$26*10^3</f>
        <v>0</v>
      </c>
      <c r="L89" s="68">
        <f>Seattle!$C$26*10^3</f>
        <v>0</v>
      </c>
      <c r="M89" s="68">
        <f>Chicago!$C$26*10^3</f>
        <v>0</v>
      </c>
      <c r="N89" s="68">
        <f>Boulder!$C$26*10^3</f>
        <v>0</v>
      </c>
      <c r="O89" s="68">
        <f>Minneapolis!$C$26*10^3</f>
        <v>0</v>
      </c>
      <c r="P89" s="68">
        <f>Helena!$C$26*10^3</f>
        <v>0</v>
      </c>
      <c r="Q89" s="68">
        <f>Duluth!$C$26*10^3</f>
        <v>0</v>
      </c>
      <c r="R89" s="68">
        <f>Fairbanks!$C$26*10^3</f>
        <v>0</v>
      </c>
    </row>
    <row r="90" spans="1:18">
      <c r="A90" s="38"/>
      <c r="B90" s="39" t="s">
        <v>92</v>
      </c>
      <c r="C90" s="68">
        <f>Miami!$C$28*10^3</f>
        <v>614480</v>
      </c>
      <c r="D90" s="68">
        <f>Houston!$C$28*10^3</f>
        <v>729010</v>
      </c>
      <c r="E90" s="68">
        <f>Phoenix!$C$28*10^3</f>
        <v>686920</v>
      </c>
      <c r="F90" s="68">
        <f>Atlanta!$C$28*10^3</f>
        <v>847890</v>
      </c>
      <c r="G90" s="68">
        <f>LosAngeles!$C$28*10^3</f>
        <v>678450</v>
      </c>
      <c r="H90" s="68">
        <f>LasVegas!$C$28*10^3</f>
        <v>753890</v>
      </c>
      <c r="I90" s="68">
        <f>SanFrancisco!$C$28*10^3</f>
        <v>797930</v>
      </c>
      <c r="J90" s="68">
        <f>Baltimore!$C$28*10^3</f>
        <v>1033150.0000000001</v>
      </c>
      <c r="K90" s="68">
        <f>Albuquerque!$C$28*10^3</f>
        <v>901260</v>
      </c>
      <c r="L90" s="68">
        <f>Seattle!$C$28*10^3</f>
        <v>965410</v>
      </c>
      <c r="M90" s="68">
        <f>Chicago!$C$28*10^3</f>
        <v>1210580</v>
      </c>
      <c r="N90" s="68">
        <f>Boulder!$C$28*10^3</f>
        <v>1043550</v>
      </c>
      <c r="O90" s="68">
        <f>Minneapolis!$C$28*10^3</f>
        <v>1398960</v>
      </c>
      <c r="P90" s="68">
        <f>Helena!$C$28*10^3</f>
        <v>1244690</v>
      </c>
      <c r="Q90" s="68">
        <f>Duluth!$C$28*10^3</f>
        <v>1592230</v>
      </c>
      <c r="R90" s="68">
        <f>Fairbanks!$C$28*10^3</f>
        <v>2170170</v>
      </c>
    </row>
    <row r="91" spans="1:18">
      <c r="A91" s="38"/>
      <c r="B91" s="36" t="s">
        <v>213</v>
      </c>
    </row>
    <row r="92" spans="1:18">
      <c r="A92" s="38"/>
      <c r="B92" s="39" t="s">
        <v>72</v>
      </c>
      <c r="C92" s="68">
        <f>Miami!$E$13*10^3</f>
        <v>0</v>
      </c>
      <c r="D92" s="68">
        <f>Houston!$E$13*10^3</f>
        <v>0</v>
      </c>
      <c r="E92" s="68">
        <f>Phoenix!$E$13*10^3</f>
        <v>0</v>
      </c>
      <c r="F92" s="68">
        <f>Atlanta!$E$13*10^3</f>
        <v>0</v>
      </c>
      <c r="G92" s="68">
        <f>LosAngeles!$E$13*10^3</f>
        <v>0</v>
      </c>
      <c r="H92" s="68">
        <f>LasVegas!$E$13*10^3</f>
        <v>0</v>
      </c>
      <c r="I92" s="68">
        <f>SanFrancisco!$E$13*10^3</f>
        <v>0</v>
      </c>
      <c r="J92" s="68">
        <f>Baltimore!$E$13*10^3</f>
        <v>0</v>
      </c>
      <c r="K92" s="68">
        <f>Albuquerque!$E$13*10^3</f>
        <v>0</v>
      </c>
      <c r="L92" s="68">
        <f>Seattle!$E$13*10^3</f>
        <v>0</v>
      </c>
      <c r="M92" s="68">
        <f>Chicago!$E$13*10^3</f>
        <v>0</v>
      </c>
      <c r="N92" s="68">
        <f>Boulder!$E$13*10^3</f>
        <v>0</v>
      </c>
      <c r="O92" s="68">
        <f>Minneapolis!$E$13*10^3</f>
        <v>0</v>
      </c>
      <c r="P92" s="68">
        <f>Helena!$E$13*10^3</f>
        <v>0</v>
      </c>
      <c r="Q92" s="68">
        <f>Duluth!$E$13*10^3</f>
        <v>0</v>
      </c>
      <c r="R92" s="68">
        <f>Fairbanks!$E$13*10^3</f>
        <v>0</v>
      </c>
    </row>
    <row r="93" spans="1:18">
      <c r="A93" s="38"/>
      <c r="B93" s="39" t="s">
        <v>73</v>
      </c>
      <c r="C93" s="68">
        <f>Miami!$E$14*10^3</f>
        <v>0</v>
      </c>
      <c r="D93" s="68">
        <f>Houston!$E$14*10^3</f>
        <v>0</v>
      </c>
      <c r="E93" s="68">
        <f>Phoenix!$E$14*10^3</f>
        <v>0</v>
      </c>
      <c r="F93" s="68">
        <f>Atlanta!$E$14*10^3</f>
        <v>0</v>
      </c>
      <c r="G93" s="68">
        <f>LosAngeles!$E$14*10^3</f>
        <v>0</v>
      </c>
      <c r="H93" s="68">
        <f>LasVegas!$E$14*10^3</f>
        <v>0</v>
      </c>
      <c r="I93" s="68">
        <f>SanFrancisco!$E$14*10^3</f>
        <v>0</v>
      </c>
      <c r="J93" s="68">
        <f>Baltimore!$E$14*10^3</f>
        <v>0</v>
      </c>
      <c r="K93" s="68">
        <f>Albuquerque!$E$14*10^3</f>
        <v>0</v>
      </c>
      <c r="L93" s="68">
        <f>Seattle!$E$14*10^3</f>
        <v>0</v>
      </c>
      <c r="M93" s="68">
        <f>Chicago!$E$14*10^3</f>
        <v>0</v>
      </c>
      <c r="N93" s="68">
        <f>Boulder!$E$14*10^3</f>
        <v>0</v>
      </c>
      <c r="O93" s="68">
        <f>Minneapolis!$E$14*10^3</f>
        <v>0</v>
      </c>
      <c r="P93" s="68">
        <f>Helena!$E$14*10^3</f>
        <v>0</v>
      </c>
      <c r="Q93" s="68">
        <f>Duluth!$E$14*10^3</f>
        <v>0</v>
      </c>
      <c r="R93" s="68">
        <f>Fairbanks!$E$14*10^3</f>
        <v>0</v>
      </c>
    </row>
    <row r="94" spans="1:18">
      <c r="A94" s="38"/>
      <c r="B94" s="39" t="s">
        <v>81</v>
      </c>
      <c r="C94" s="68">
        <f>Miami!$E$15*10^3</f>
        <v>0</v>
      </c>
      <c r="D94" s="68">
        <f>Houston!$E$15*10^3</f>
        <v>0</v>
      </c>
      <c r="E94" s="68">
        <f>Phoenix!$E$15*10^3</f>
        <v>0</v>
      </c>
      <c r="F94" s="68">
        <f>Atlanta!$E$15*10^3</f>
        <v>0</v>
      </c>
      <c r="G94" s="68">
        <f>LosAngeles!$E$15*10^3</f>
        <v>0</v>
      </c>
      <c r="H94" s="68">
        <f>LasVegas!$E$15*10^3</f>
        <v>0</v>
      </c>
      <c r="I94" s="68">
        <f>SanFrancisco!$E$15*10^3</f>
        <v>0</v>
      </c>
      <c r="J94" s="68">
        <f>Baltimore!$E$15*10^3</f>
        <v>0</v>
      </c>
      <c r="K94" s="68">
        <f>Albuquerque!$E$15*10^3</f>
        <v>0</v>
      </c>
      <c r="L94" s="68">
        <f>Seattle!$E$15*10^3</f>
        <v>0</v>
      </c>
      <c r="M94" s="68">
        <f>Chicago!$E$15*10^3</f>
        <v>0</v>
      </c>
      <c r="N94" s="68">
        <f>Boulder!$E$15*10^3</f>
        <v>0</v>
      </c>
      <c r="O94" s="68">
        <f>Minneapolis!$E$15*10^3</f>
        <v>0</v>
      </c>
      <c r="P94" s="68">
        <f>Helena!$E$15*10^3</f>
        <v>0</v>
      </c>
      <c r="Q94" s="68">
        <f>Duluth!$E$15*10^3</f>
        <v>0</v>
      </c>
      <c r="R94" s="68">
        <f>Fairbanks!$E$15*10^3</f>
        <v>0</v>
      </c>
    </row>
    <row r="95" spans="1:18">
      <c r="A95" s="38"/>
      <c r="B95" s="39" t="s">
        <v>82</v>
      </c>
      <c r="C95" s="68">
        <f>Miami!$E$16*10^3</f>
        <v>0</v>
      </c>
      <c r="D95" s="68">
        <f>Houston!$E$16*10^3</f>
        <v>0</v>
      </c>
      <c r="E95" s="68">
        <f>Phoenix!$E$16*10^3</f>
        <v>0</v>
      </c>
      <c r="F95" s="68">
        <f>Atlanta!$E$16*10^3</f>
        <v>0</v>
      </c>
      <c r="G95" s="68">
        <f>LosAngeles!$E$16*10^3</f>
        <v>0</v>
      </c>
      <c r="H95" s="68">
        <f>LasVegas!$E$16*10^3</f>
        <v>0</v>
      </c>
      <c r="I95" s="68">
        <f>SanFrancisco!$E$16*10^3</f>
        <v>0</v>
      </c>
      <c r="J95" s="68">
        <f>Baltimore!$E$16*10^3</f>
        <v>0</v>
      </c>
      <c r="K95" s="68">
        <f>Albuquerque!$E$16*10^3</f>
        <v>0</v>
      </c>
      <c r="L95" s="68">
        <f>Seattle!$E$16*10^3</f>
        <v>0</v>
      </c>
      <c r="M95" s="68">
        <f>Chicago!$E$16*10^3</f>
        <v>0</v>
      </c>
      <c r="N95" s="68">
        <f>Boulder!$E$16*10^3</f>
        <v>0</v>
      </c>
      <c r="O95" s="68">
        <f>Minneapolis!$E$16*10^3</f>
        <v>0</v>
      </c>
      <c r="P95" s="68">
        <f>Helena!$E$16*10^3</f>
        <v>0</v>
      </c>
      <c r="Q95" s="68">
        <f>Duluth!$E$16*10^3</f>
        <v>0</v>
      </c>
      <c r="R95" s="68">
        <f>Fairbanks!$E$16*10^3</f>
        <v>0</v>
      </c>
    </row>
    <row r="96" spans="1:18">
      <c r="A96" s="38"/>
      <c r="B96" s="39" t="s">
        <v>83</v>
      </c>
      <c r="C96" s="68">
        <f>Miami!$E$17*10^3</f>
        <v>0</v>
      </c>
      <c r="D96" s="68">
        <f>Houston!$E$17*10^3</f>
        <v>0</v>
      </c>
      <c r="E96" s="68">
        <f>Phoenix!$E$17*10^3</f>
        <v>0</v>
      </c>
      <c r="F96" s="68">
        <f>Atlanta!$E$17*10^3</f>
        <v>0</v>
      </c>
      <c r="G96" s="68">
        <f>LosAngeles!$E$17*10^3</f>
        <v>0</v>
      </c>
      <c r="H96" s="68">
        <f>LasVegas!$E$17*10^3</f>
        <v>0</v>
      </c>
      <c r="I96" s="68">
        <f>SanFrancisco!$E$17*10^3</f>
        <v>0</v>
      </c>
      <c r="J96" s="68">
        <f>Baltimore!$E$17*10^3</f>
        <v>0</v>
      </c>
      <c r="K96" s="68">
        <f>Albuquerque!$E$17*10^3</f>
        <v>0</v>
      </c>
      <c r="L96" s="68">
        <f>Seattle!$E$17*10^3</f>
        <v>0</v>
      </c>
      <c r="M96" s="68">
        <f>Chicago!$E$17*10^3</f>
        <v>0</v>
      </c>
      <c r="N96" s="68">
        <f>Boulder!$E$17*10^3</f>
        <v>0</v>
      </c>
      <c r="O96" s="68">
        <f>Minneapolis!$E$17*10^3</f>
        <v>0</v>
      </c>
      <c r="P96" s="68">
        <f>Helena!$E$17*10^3</f>
        <v>0</v>
      </c>
      <c r="Q96" s="68">
        <f>Duluth!$E$17*10^3</f>
        <v>0</v>
      </c>
      <c r="R96" s="68">
        <f>Fairbanks!$E$17*10^3</f>
        <v>0</v>
      </c>
    </row>
    <row r="97" spans="1:18">
      <c r="A97" s="38"/>
      <c r="B97" s="39" t="s">
        <v>84</v>
      </c>
      <c r="C97" s="68">
        <f>Miami!$E$18*10^3</f>
        <v>0</v>
      </c>
      <c r="D97" s="68">
        <f>Houston!$E$18*10^3</f>
        <v>0</v>
      </c>
      <c r="E97" s="68">
        <f>Phoenix!$E$18*10^3</f>
        <v>0</v>
      </c>
      <c r="F97" s="68">
        <f>Atlanta!$E$18*10^3</f>
        <v>0</v>
      </c>
      <c r="G97" s="68">
        <f>LosAngeles!$E$18*10^3</f>
        <v>0</v>
      </c>
      <c r="H97" s="68">
        <f>LasVegas!$E$18*10^3</f>
        <v>0</v>
      </c>
      <c r="I97" s="68">
        <f>SanFrancisco!$E$18*10^3</f>
        <v>0</v>
      </c>
      <c r="J97" s="68">
        <f>Baltimore!$E$18*10^3</f>
        <v>0</v>
      </c>
      <c r="K97" s="68">
        <f>Albuquerque!$E$18*10^3</f>
        <v>0</v>
      </c>
      <c r="L97" s="68">
        <f>Seattle!$E$18*10^3</f>
        <v>0</v>
      </c>
      <c r="M97" s="68">
        <f>Chicago!$E$18*10^3</f>
        <v>0</v>
      </c>
      <c r="N97" s="68">
        <f>Boulder!$E$18*10^3</f>
        <v>0</v>
      </c>
      <c r="O97" s="68">
        <f>Minneapolis!$E$18*10^3</f>
        <v>0</v>
      </c>
      <c r="P97" s="68">
        <f>Helena!$E$18*10^3</f>
        <v>0</v>
      </c>
      <c r="Q97" s="68">
        <f>Duluth!$E$18*10^3</f>
        <v>0</v>
      </c>
      <c r="R97" s="68">
        <f>Fairbanks!$E$18*10^3</f>
        <v>0</v>
      </c>
    </row>
    <row r="98" spans="1:18">
      <c r="A98" s="38"/>
      <c r="B98" s="39" t="s">
        <v>85</v>
      </c>
      <c r="C98" s="68">
        <f>Miami!$E$19*10^3</f>
        <v>0</v>
      </c>
      <c r="D98" s="68">
        <f>Houston!$E$19*10^3</f>
        <v>0</v>
      </c>
      <c r="E98" s="68">
        <f>Phoenix!$E$19*10^3</f>
        <v>0</v>
      </c>
      <c r="F98" s="68">
        <f>Atlanta!$E$19*10^3</f>
        <v>0</v>
      </c>
      <c r="G98" s="68">
        <f>LosAngeles!$E$19*10^3</f>
        <v>0</v>
      </c>
      <c r="H98" s="68">
        <f>LasVegas!$E$19*10^3</f>
        <v>0</v>
      </c>
      <c r="I98" s="68">
        <f>SanFrancisco!$E$19*10^3</f>
        <v>0</v>
      </c>
      <c r="J98" s="68">
        <f>Baltimore!$E$19*10^3</f>
        <v>0</v>
      </c>
      <c r="K98" s="68">
        <f>Albuquerque!$E$19*10^3</f>
        <v>0</v>
      </c>
      <c r="L98" s="68">
        <f>Seattle!$E$19*10^3</f>
        <v>0</v>
      </c>
      <c r="M98" s="68">
        <f>Chicago!$E$19*10^3</f>
        <v>0</v>
      </c>
      <c r="N98" s="68">
        <f>Boulder!$E$19*10^3</f>
        <v>0</v>
      </c>
      <c r="O98" s="68">
        <f>Minneapolis!$E$19*10^3</f>
        <v>0</v>
      </c>
      <c r="P98" s="68">
        <f>Helena!$E$19*10^3</f>
        <v>0</v>
      </c>
      <c r="Q98" s="68">
        <f>Duluth!$E$19*10^3</f>
        <v>0</v>
      </c>
      <c r="R98" s="68">
        <f>Fairbanks!$E$19*10^3</f>
        <v>0</v>
      </c>
    </row>
    <row r="99" spans="1:18">
      <c r="A99" s="38"/>
      <c r="B99" s="39" t="s">
        <v>86</v>
      </c>
      <c r="C99" s="68">
        <f>Miami!$E$20*10^3</f>
        <v>0</v>
      </c>
      <c r="D99" s="68">
        <f>Houston!$E$20*10^3</f>
        <v>0</v>
      </c>
      <c r="E99" s="68">
        <f>Phoenix!$E$20*10^3</f>
        <v>0</v>
      </c>
      <c r="F99" s="68">
        <f>Atlanta!$E$20*10^3</f>
        <v>0</v>
      </c>
      <c r="G99" s="68">
        <f>LosAngeles!$E$20*10^3</f>
        <v>0</v>
      </c>
      <c r="H99" s="68">
        <f>LasVegas!$E$20*10^3</f>
        <v>0</v>
      </c>
      <c r="I99" s="68">
        <f>SanFrancisco!$E$20*10^3</f>
        <v>0</v>
      </c>
      <c r="J99" s="68">
        <f>Baltimore!$E$20*10^3</f>
        <v>0</v>
      </c>
      <c r="K99" s="68">
        <f>Albuquerque!$E$20*10^3</f>
        <v>0</v>
      </c>
      <c r="L99" s="68">
        <f>Seattle!$E$20*10^3</f>
        <v>0</v>
      </c>
      <c r="M99" s="68">
        <f>Chicago!$E$20*10^3</f>
        <v>0</v>
      </c>
      <c r="N99" s="68">
        <f>Boulder!$E$20*10^3</f>
        <v>0</v>
      </c>
      <c r="O99" s="68">
        <f>Minneapolis!$E$20*10^3</f>
        <v>0</v>
      </c>
      <c r="P99" s="68">
        <f>Helena!$E$20*10^3</f>
        <v>0</v>
      </c>
      <c r="Q99" s="68">
        <f>Duluth!$E$20*10^3</f>
        <v>0</v>
      </c>
      <c r="R99" s="68">
        <f>Fairbanks!$E$20*10^3</f>
        <v>0</v>
      </c>
    </row>
    <row r="100" spans="1:18">
      <c r="A100" s="38"/>
      <c r="B100" s="39" t="s">
        <v>87</v>
      </c>
      <c r="C100" s="68">
        <f>Miami!$E$21*10^3</f>
        <v>0</v>
      </c>
      <c r="D100" s="68">
        <f>Houston!$E$21*10^3</f>
        <v>0</v>
      </c>
      <c r="E100" s="68">
        <f>Phoenix!$E$21*10^3</f>
        <v>0</v>
      </c>
      <c r="F100" s="68">
        <f>Atlanta!$E$21*10^3</f>
        <v>0</v>
      </c>
      <c r="G100" s="68">
        <f>LosAngeles!$E$21*10^3</f>
        <v>0</v>
      </c>
      <c r="H100" s="68">
        <f>LasVegas!$E$21*10^3</f>
        <v>0</v>
      </c>
      <c r="I100" s="68">
        <f>SanFrancisco!$E$21*10^3</f>
        <v>0</v>
      </c>
      <c r="J100" s="68">
        <f>Baltimore!$E$21*10^3</f>
        <v>0</v>
      </c>
      <c r="K100" s="68">
        <f>Albuquerque!$E$21*10^3</f>
        <v>0</v>
      </c>
      <c r="L100" s="68">
        <f>Seattle!$E$21*10^3</f>
        <v>0</v>
      </c>
      <c r="M100" s="68">
        <f>Chicago!$E$21*10^3</f>
        <v>0</v>
      </c>
      <c r="N100" s="68">
        <f>Boulder!$E$21*10^3</f>
        <v>0</v>
      </c>
      <c r="O100" s="68">
        <f>Minneapolis!$E$21*10^3</f>
        <v>0</v>
      </c>
      <c r="P100" s="68">
        <f>Helena!$E$21*10^3</f>
        <v>0</v>
      </c>
      <c r="Q100" s="68">
        <f>Duluth!$E$21*10^3</f>
        <v>0</v>
      </c>
      <c r="R100" s="68">
        <f>Fairbanks!$E$21*10^3</f>
        <v>0</v>
      </c>
    </row>
    <row r="101" spans="1:18">
      <c r="A101" s="38"/>
      <c r="B101" s="39" t="s">
        <v>88</v>
      </c>
      <c r="C101" s="68">
        <f>Miami!$E$22*10^3</f>
        <v>0</v>
      </c>
      <c r="D101" s="68">
        <f>Houston!$E$22*10^3</f>
        <v>0</v>
      </c>
      <c r="E101" s="68">
        <f>Phoenix!$E$22*10^3</f>
        <v>0</v>
      </c>
      <c r="F101" s="68">
        <f>Atlanta!$E$22*10^3</f>
        <v>0</v>
      </c>
      <c r="G101" s="68">
        <f>LosAngeles!$E$22*10^3</f>
        <v>0</v>
      </c>
      <c r="H101" s="68">
        <f>LasVegas!$E$22*10^3</f>
        <v>0</v>
      </c>
      <c r="I101" s="68">
        <f>SanFrancisco!$E$22*10^3</f>
        <v>0</v>
      </c>
      <c r="J101" s="68">
        <f>Baltimore!$E$22*10^3</f>
        <v>0</v>
      </c>
      <c r="K101" s="68">
        <f>Albuquerque!$E$22*10^3</f>
        <v>0</v>
      </c>
      <c r="L101" s="68">
        <f>Seattle!$E$22*10^3</f>
        <v>0</v>
      </c>
      <c r="M101" s="68">
        <f>Chicago!$E$22*10^3</f>
        <v>0</v>
      </c>
      <c r="N101" s="68">
        <f>Boulder!$E$22*10^3</f>
        <v>0</v>
      </c>
      <c r="O101" s="68">
        <f>Minneapolis!$E$22*10^3</f>
        <v>0</v>
      </c>
      <c r="P101" s="68">
        <f>Helena!$E$22*10^3</f>
        <v>0</v>
      </c>
      <c r="Q101" s="68">
        <f>Duluth!$E$22*10^3</f>
        <v>0</v>
      </c>
      <c r="R101" s="68">
        <f>Fairbanks!$E$22*10^3</f>
        <v>0</v>
      </c>
    </row>
    <row r="102" spans="1:18">
      <c r="A102" s="38"/>
      <c r="B102" s="39" t="s">
        <v>67</v>
      </c>
      <c r="C102" s="68">
        <f>Miami!$E$23*10^3</f>
        <v>0</v>
      </c>
      <c r="D102" s="68">
        <f>Houston!$E$23*10^3</f>
        <v>0</v>
      </c>
      <c r="E102" s="68">
        <f>Phoenix!$E$23*10^3</f>
        <v>0</v>
      </c>
      <c r="F102" s="68">
        <f>Atlanta!$E$23*10^3</f>
        <v>0</v>
      </c>
      <c r="G102" s="68">
        <f>LosAngeles!$E$23*10^3</f>
        <v>0</v>
      </c>
      <c r="H102" s="68">
        <f>LasVegas!$E$23*10^3</f>
        <v>0</v>
      </c>
      <c r="I102" s="68">
        <f>SanFrancisco!$E$23*10^3</f>
        <v>0</v>
      </c>
      <c r="J102" s="68">
        <f>Baltimore!$E$23*10^3</f>
        <v>0</v>
      </c>
      <c r="K102" s="68">
        <f>Albuquerque!$E$23*10^3</f>
        <v>0</v>
      </c>
      <c r="L102" s="68">
        <f>Seattle!$E$23*10^3</f>
        <v>0</v>
      </c>
      <c r="M102" s="68">
        <f>Chicago!$E$23*10^3</f>
        <v>0</v>
      </c>
      <c r="N102" s="68">
        <f>Boulder!$E$23*10^3</f>
        <v>0</v>
      </c>
      <c r="O102" s="68">
        <f>Minneapolis!$E$23*10^3</f>
        <v>0</v>
      </c>
      <c r="P102" s="68">
        <f>Helena!$E$23*10^3</f>
        <v>0</v>
      </c>
      <c r="Q102" s="68">
        <f>Duluth!$E$23*10^3</f>
        <v>0</v>
      </c>
      <c r="R102" s="68">
        <f>Fairbanks!$E$23*10^3</f>
        <v>0</v>
      </c>
    </row>
    <row r="103" spans="1:18">
      <c r="A103" s="38"/>
      <c r="B103" s="39" t="s">
        <v>89</v>
      </c>
      <c r="C103" s="68">
        <f>Miami!$E$24*10^3</f>
        <v>0</v>
      </c>
      <c r="D103" s="68">
        <f>Houston!$E$24*10^3</f>
        <v>0</v>
      </c>
      <c r="E103" s="68">
        <f>Phoenix!$E$24*10^3</f>
        <v>0</v>
      </c>
      <c r="F103" s="68">
        <f>Atlanta!$E$24*10^3</f>
        <v>0</v>
      </c>
      <c r="G103" s="68">
        <f>LosAngeles!$E$24*10^3</f>
        <v>0</v>
      </c>
      <c r="H103" s="68">
        <f>LasVegas!$E$24*10^3</f>
        <v>0</v>
      </c>
      <c r="I103" s="68">
        <f>SanFrancisco!$E$24*10^3</f>
        <v>0</v>
      </c>
      <c r="J103" s="68">
        <f>Baltimore!$E$24*10^3</f>
        <v>0</v>
      </c>
      <c r="K103" s="68">
        <f>Albuquerque!$E$24*10^3</f>
        <v>0</v>
      </c>
      <c r="L103" s="68">
        <f>Seattle!$E$24*10^3</f>
        <v>0</v>
      </c>
      <c r="M103" s="68">
        <f>Chicago!$E$24*10^3</f>
        <v>0</v>
      </c>
      <c r="N103" s="68">
        <f>Boulder!$E$24*10^3</f>
        <v>0</v>
      </c>
      <c r="O103" s="68">
        <f>Minneapolis!$E$24*10^3</f>
        <v>0</v>
      </c>
      <c r="P103" s="68">
        <f>Helena!$E$24*10^3</f>
        <v>0</v>
      </c>
      <c r="Q103" s="68">
        <f>Duluth!$E$24*10^3</f>
        <v>0</v>
      </c>
      <c r="R103" s="68">
        <f>Fairbanks!$E$24*10^3</f>
        <v>0</v>
      </c>
    </row>
    <row r="104" spans="1:18">
      <c r="A104" s="38"/>
      <c r="B104" s="39" t="s">
        <v>90</v>
      </c>
      <c r="C104" s="68">
        <f>Miami!$E$25*10^3</f>
        <v>0</v>
      </c>
      <c r="D104" s="68">
        <f>Houston!$E$25*10^3</f>
        <v>0</v>
      </c>
      <c r="E104" s="68">
        <f>Phoenix!$E$25*10^3</f>
        <v>0</v>
      </c>
      <c r="F104" s="68">
        <f>Atlanta!$E$25*10^3</f>
        <v>0</v>
      </c>
      <c r="G104" s="68">
        <f>LosAngeles!$E$25*10^3</f>
        <v>0</v>
      </c>
      <c r="H104" s="68">
        <f>LasVegas!$E$25*10^3</f>
        <v>0</v>
      </c>
      <c r="I104" s="68">
        <f>SanFrancisco!$E$25*10^3</f>
        <v>0</v>
      </c>
      <c r="J104" s="68">
        <f>Baltimore!$E$25*10^3</f>
        <v>0</v>
      </c>
      <c r="K104" s="68">
        <f>Albuquerque!$E$25*10^3</f>
        <v>0</v>
      </c>
      <c r="L104" s="68">
        <f>Seattle!$E$25*10^3</f>
        <v>0</v>
      </c>
      <c r="M104" s="68">
        <f>Chicago!$E$25*10^3</f>
        <v>0</v>
      </c>
      <c r="N104" s="68">
        <f>Boulder!$E$25*10^3</f>
        <v>0</v>
      </c>
      <c r="O104" s="68">
        <f>Minneapolis!$E$25*10^3</f>
        <v>0</v>
      </c>
      <c r="P104" s="68">
        <f>Helena!$E$25*10^3</f>
        <v>0</v>
      </c>
      <c r="Q104" s="68">
        <f>Duluth!$E$25*10^3</f>
        <v>0</v>
      </c>
      <c r="R104" s="68">
        <f>Fairbanks!$E$25*10^3</f>
        <v>0</v>
      </c>
    </row>
    <row r="105" spans="1:18">
      <c r="A105" s="38"/>
      <c r="B105" s="39" t="s">
        <v>91</v>
      </c>
      <c r="C105" s="68">
        <f>Miami!$E$26*10^3</f>
        <v>0</v>
      </c>
      <c r="D105" s="68">
        <f>Houston!$E$26*10^3</f>
        <v>0</v>
      </c>
      <c r="E105" s="68">
        <f>Phoenix!$E$26*10^3</f>
        <v>0</v>
      </c>
      <c r="F105" s="68">
        <f>Atlanta!$E$26*10^3</f>
        <v>0</v>
      </c>
      <c r="G105" s="68">
        <f>LosAngeles!$E$26*10^3</f>
        <v>0</v>
      </c>
      <c r="H105" s="68">
        <f>LasVegas!$E$26*10^3</f>
        <v>0</v>
      </c>
      <c r="I105" s="68">
        <f>SanFrancisco!$E$26*10^3</f>
        <v>0</v>
      </c>
      <c r="J105" s="68">
        <f>Baltimore!$E$26*10^3</f>
        <v>0</v>
      </c>
      <c r="K105" s="68">
        <f>Albuquerque!$E$26*10^3</f>
        <v>0</v>
      </c>
      <c r="L105" s="68">
        <f>Seattle!$E$26*10^3</f>
        <v>0</v>
      </c>
      <c r="M105" s="68">
        <f>Chicago!$E$26*10^3</f>
        <v>0</v>
      </c>
      <c r="N105" s="68">
        <f>Boulder!$E$26*10^3</f>
        <v>0</v>
      </c>
      <c r="O105" s="68">
        <f>Minneapolis!$E$26*10^3</f>
        <v>0</v>
      </c>
      <c r="P105" s="68">
        <f>Helena!$E$26*10^3</f>
        <v>0</v>
      </c>
      <c r="Q105" s="68">
        <f>Duluth!$E$26*10^3</f>
        <v>0</v>
      </c>
      <c r="R105" s="68">
        <f>Fairbanks!$E$26*10^3</f>
        <v>0</v>
      </c>
    </row>
    <row r="106" spans="1:18">
      <c r="A106" s="38"/>
      <c r="B106" s="39" t="s">
        <v>92</v>
      </c>
      <c r="C106" s="68">
        <f>Miami!$E$28*10^3</f>
        <v>0</v>
      </c>
      <c r="D106" s="68">
        <f>Houston!$E$28*10^3</f>
        <v>0</v>
      </c>
      <c r="E106" s="68">
        <f>Phoenix!$E$28*10^3</f>
        <v>0</v>
      </c>
      <c r="F106" s="68">
        <f>Atlanta!$E$28*10^3</f>
        <v>0</v>
      </c>
      <c r="G106" s="68">
        <f>LosAngeles!$E$28*10^3</f>
        <v>0</v>
      </c>
      <c r="H106" s="68">
        <f>LasVegas!$E$28*10^3</f>
        <v>0</v>
      </c>
      <c r="I106" s="68">
        <f>SanFrancisco!$E$28*10^3</f>
        <v>0</v>
      </c>
      <c r="J106" s="68">
        <f>Baltimore!$E$28*10^3</f>
        <v>0</v>
      </c>
      <c r="K106" s="68">
        <f>Albuquerque!$E$28*10^3</f>
        <v>0</v>
      </c>
      <c r="L106" s="68">
        <f>Seattle!$E$28*10^3</f>
        <v>0</v>
      </c>
      <c r="M106" s="68">
        <f>Chicago!$E$28*10^3</f>
        <v>0</v>
      </c>
      <c r="N106" s="68">
        <f>Boulder!$E$28*10^3</f>
        <v>0</v>
      </c>
      <c r="O106" s="68">
        <f>Minneapolis!$E$28*10^3</f>
        <v>0</v>
      </c>
      <c r="P106" s="68">
        <f>Helena!$E$28*10^3</f>
        <v>0</v>
      </c>
      <c r="Q106" s="68">
        <f>Duluth!$E$28*10^3</f>
        <v>0</v>
      </c>
      <c r="R106" s="68">
        <f>Fairbanks!$E$28*10^3</f>
        <v>0</v>
      </c>
    </row>
    <row r="107" spans="1:18">
      <c r="A107" s="38"/>
      <c r="B107" s="36" t="s">
        <v>214</v>
      </c>
    </row>
    <row r="108" spans="1:18">
      <c r="A108" s="38"/>
      <c r="B108" s="39" t="s">
        <v>72</v>
      </c>
      <c r="C108" s="68">
        <f>Miami!$F$13*10^3</f>
        <v>0</v>
      </c>
      <c r="D108" s="68">
        <f>Houston!$F$13*10^3</f>
        <v>0</v>
      </c>
      <c r="E108" s="68">
        <f>Phoenix!$F$13*10^3</f>
        <v>0</v>
      </c>
      <c r="F108" s="68">
        <f>Atlanta!$F$13*10^3</f>
        <v>0</v>
      </c>
      <c r="G108" s="68">
        <f>LosAngeles!$F$13*10^3</f>
        <v>0</v>
      </c>
      <c r="H108" s="68">
        <f>LasVegas!$F$13*10^3</f>
        <v>0</v>
      </c>
      <c r="I108" s="68">
        <f>SanFrancisco!$F$13*10^3</f>
        <v>0</v>
      </c>
      <c r="J108" s="68">
        <f>Baltimore!$F$13*10^3</f>
        <v>0</v>
      </c>
      <c r="K108" s="68">
        <f>Albuquerque!$F$13*10^3</f>
        <v>0</v>
      </c>
      <c r="L108" s="68">
        <f>Seattle!$F$13*10^3</f>
        <v>0</v>
      </c>
      <c r="M108" s="68">
        <f>Chicago!$F$13*10^3</f>
        <v>0</v>
      </c>
      <c r="N108" s="68">
        <f>Boulder!$F$13*10^3</f>
        <v>0</v>
      </c>
      <c r="O108" s="68">
        <f>Minneapolis!$F$13*10^3</f>
        <v>0</v>
      </c>
      <c r="P108" s="68">
        <f>Helena!$F$13*10^3</f>
        <v>0</v>
      </c>
      <c r="Q108" s="68">
        <f>Duluth!$F$13*10^3</f>
        <v>0</v>
      </c>
      <c r="R108" s="68">
        <f>Fairbanks!$F$13*10^3</f>
        <v>0</v>
      </c>
    </row>
    <row r="109" spans="1:18">
      <c r="A109" s="38"/>
      <c r="B109" s="39" t="s">
        <v>73</v>
      </c>
      <c r="C109" s="68">
        <f>Miami!$F$14*10^3</f>
        <v>0</v>
      </c>
      <c r="D109" s="68">
        <f>Houston!$F$14*10^3</f>
        <v>0</v>
      </c>
      <c r="E109" s="68">
        <f>Phoenix!$F$14*10^3</f>
        <v>0</v>
      </c>
      <c r="F109" s="68">
        <f>Atlanta!$F$14*10^3</f>
        <v>0</v>
      </c>
      <c r="G109" s="68">
        <f>LosAngeles!$F$14*10^3</f>
        <v>0</v>
      </c>
      <c r="H109" s="68">
        <f>LasVegas!$F$14*10^3</f>
        <v>0</v>
      </c>
      <c r="I109" s="68">
        <f>SanFrancisco!$F$14*10^3</f>
        <v>0</v>
      </c>
      <c r="J109" s="68">
        <f>Baltimore!$F$14*10^3</f>
        <v>0</v>
      </c>
      <c r="K109" s="68">
        <f>Albuquerque!$F$14*10^3</f>
        <v>0</v>
      </c>
      <c r="L109" s="68">
        <f>Seattle!$F$14*10^3</f>
        <v>0</v>
      </c>
      <c r="M109" s="68">
        <f>Chicago!$F$14*10^3</f>
        <v>0</v>
      </c>
      <c r="N109" s="68">
        <f>Boulder!$F$14*10^3</f>
        <v>0</v>
      </c>
      <c r="O109" s="68">
        <f>Minneapolis!$F$14*10^3</f>
        <v>0</v>
      </c>
      <c r="P109" s="68">
        <f>Helena!$F$14*10^3</f>
        <v>0</v>
      </c>
      <c r="Q109" s="68">
        <f>Duluth!$F$14*10^3</f>
        <v>0</v>
      </c>
      <c r="R109" s="68">
        <f>Fairbanks!$F$14*10^3</f>
        <v>0</v>
      </c>
    </row>
    <row r="110" spans="1:18">
      <c r="A110" s="38"/>
      <c r="B110" s="39" t="s">
        <v>81</v>
      </c>
      <c r="C110" s="68">
        <f>Miami!$F$15*10^3</f>
        <v>0</v>
      </c>
      <c r="D110" s="68">
        <f>Houston!$F$15*10^3</f>
        <v>0</v>
      </c>
      <c r="E110" s="68">
        <f>Phoenix!$F$15*10^3</f>
        <v>0</v>
      </c>
      <c r="F110" s="68">
        <f>Atlanta!$F$15*10^3</f>
        <v>0</v>
      </c>
      <c r="G110" s="68">
        <f>LosAngeles!$F$15*10^3</f>
        <v>0</v>
      </c>
      <c r="H110" s="68">
        <f>LasVegas!$F$15*10^3</f>
        <v>0</v>
      </c>
      <c r="I110" s="68">
        <f>SanFrancisco!$F$15*10^3</f>
        <v>0</v>
      </c>
      <c r="J110" s="68">
        <f>Baltimore!$F$15*10^3</f>
        <v>0</v>
      </c>
      <c r="K110" s="68">
        <f>Albuquerque!$F$15*10^3</f>
        <v>0</v>
      </c>
      <c r="L110" s="68">
        <f>Seattle!$F$15*10^3</f>
        <v>0</v>
      </c>
      <c r="M110" s="68">
        <f>Chicago!$F$15*10^3</f>
        <v>0</v>
      </c>
      <c r="N110" s="68">
        <f>Boulder!$F$15*10^3</f>
        <v>0</v>
      </c>
      <c r="O110" s="68">
        <f>Minneapolis!$F$15*10^3</f>
        <v>0</v>
      </c>
      <c r="P110" s="68">
        <f>Helena!$F$15*10^3</f>
        <v>0</v>
      </c>
      <c r="Q110" s="68">
        <f>Duluth!$F$15*10^3</f>
        <v>0</v>
      </c>
      <c r="R110" s="68">
        <f>Fairbanks!$F$15*10^3</f>
        <v>0</v>
      </c>
    </row>
    <row r="111" spans="1:18">
      <c r="A111" s="38"/>
      <c r="B111" s="39" t="s">
        <v>82</v>
      </c>
      <c r="C111" s="68">
        <f>Miami!$F$16*10^3</f>
        <v>0</v>
      </c>
      <c r="D111" s="68">
        <f>Houston!$F$16*10^3</f>
        <v>0</v>
      </c>
      <c r="E111" s="68">
        <f>Phoenix!$F$16*10^3</f>
        <v>0</v>
      </c>
      <c r="F111" s="68">
        <f>Atlanta!$F$16*10^3</f>
        <v>0</v>
      </c>
      <c r="G111" s="68">
        <f>LosAngeles!$F$16*10^3</f>
        <v>0</v>
      </c>
      <c r="H111" s="68">
        <f>LasVegas!$F$16*10^3</f>
        <v>0</v>
      </c>
      <c r="I111" s="68">
        <f>SanFrancisco!$F$16*10^3</f>
        <v>0</v>
      </c>
      <c r="J111" s="68">
        <f>Baltimore!$F$16*10^3</f>
        <v>0</v>
      </c>
      <c r="K111" s="68">
        <f>Albuquerque!$F$16*10^3</f>
        <v>0</v>
      </c>
      <c r="L111" s="68">
        <f>Seattle!$F$16*10^3</f>
        <v>0</v>
      </c>
      <c r="M111" s="68">
        <f>Chicago!$F$16*10^3</f>
        <v>0</v>
      </c>
      <c r="N111" s="68">
        <f>Boulder!$F$16*10^3</f>
        <v>0</v>
      </c>
      <c r="O111" s="68">
        <f>Minneapolis!$F$16*10^3</f>
        <v>0</v>
      </c>
      <c r="P111" s="68">
        <f>Helena!$F$16*10^3</f>
        <v>0</v>
      </c>
      <c r="Q111" s="68">
        <f>Duluth!$F$16*10^3</f>
        <v>0</v>
      </c>
      <c r="R111" s="68">
        <f>Fairbanks!$F$16*10^3</f>
        <v>0</v>
      </c>
    </row>
    <row r="112" spans="1:18">
      <c r="A112" s="38"/>
      <c r="B112" s="39" t="s">
        <v>83</v>
      </c>
      <c r="C112" s="68">
        <f>Miami!$F$17*10^3</f>
        <v>0</v>
      </c>
      <c r="D112" s="68">
        <f>Houston!$F$17*10^3</f>
        <v>0</v>
      </c>
      <c r="E112" s="68">
        <f>Phoenix!$F$17*10^3</f>
        <v>0</v>
      </c>
      <c r="F112" s="68">
        <f>Atlanta!$F$17*10^3</f>
        <v>0</v>
      </c>
      <c r="G112" s="68">
        <f>LosAngeles!$F$17*10^3</f>
        <v>0</v>
      </c>
      <c r="H112" s="68">
        <f>LasVegas!$F$17*10^3</f>
        <v>0</v>
      </c>
      <c r="I112" s="68">
        <f>SanFrancisco!$F$17*10^3</f>
        <v>0</v>
      </c>
      <c r="J112" s="68">
        <f>Baltimore!$F$17*10^3</f>
        <v>0</v>
      </c>
      <c r="K112" s="68">
        <f>Albuquerque!$F$17*10^3</f>
        <v>0</v>
      </c>
      <c r="L112" s="68">
        <f>Seattle!$F$17*10^3</f>
        <v>0</v>
      </c>
      <c r="M112" s="68">
        <f>Chicago!$F$17*10^3</f>
        <v>0</v>
      </c>
      <c r="N112" s="68">
        <f>Boulder!$F$17*10^3</f>
        <v>0</v>
      </c>
      <c r="O112" s="68">
        <f>Minneapolis!$F$17*10^3</f>
        <v>0</v>
      </c>
      <c r="P112" s="68">
        <f>Helena!$F$17*10^3</f>
        <v>0</v>
      </c>
      <c r="Q112" s="68">
        <f>Duluth!$F$17*10^3</f>
        <v>0</v>
      </c>
      <c r="R112" s="68">
        <f>Fairbanks!$F$17*10^3</f>
        <v>0</v>
      </c>
    </row>
    <row r="113" spans="1:18">
      <c r="A113" s="38"/>
      <c r="B113" s="39" t="s">
        <v>84</v>
      </c>
      <c r="C113" s="68">
        <f>Miami!$F$18*10^3</f>
        <v>0</v>
      </c>
      <c r="D113" s="68">
        <f>Houston!$F$18*10^3</f>
        <v>0</v>
      </c>
      <c r="E113" s="68">
        <f>Phoenix!$F$18*10^3</f>
        <v>0</v>
      </c>
      <c r="F113" s="68">
        <f>Atlanta!$F$18*10^3</f>
        <v>0</v>
      </c>
      <c r="G113" s="68">
        <f>LosAngeles!$F$18*10^3</f>
        <v>0</v>
      </c>
      <c r="H113" s="68">
        <f>LasVegas!$F$18*10^3</f>
        <v>0</v>
      </c>
      <c r="I113" s="68">
        <f>SanFrancisco!$F$18*10^3</f>
        <v>0</v>
      </c>
      <c r="J113" s="68">
        <f>Baltimore!$F$18*10^3</f>
        <v>0</v>
      </c>
      <c r="K113" s="68">
        <f>Albuquerque!$F$18*10^3</f>
        <v>0</v>
      </c>
      <c r="L113" s="68">
        <f>Seattle!$F$18*10^3</f>
        <v>0</v>
      </c>
      <c r="M113" s="68">
        <f>Chicago!$F$18*10^3</f>
        <v>0</v>
      </c>
      <c r="N113" s="68">
        <f>Boulder!$F$18*10^3</f>
        <v>0</v>
      </c>
      <c r="O113" s="68">
        <f>Minneapolis!$F$18*10^3</f>
        <v>0</v>
      </c>
      <c r="P113" s="68">
        <f>Helena!$F$18*10^3</f>
        <v>0</v>
      </c>
      <c r="Q113" s="68">
        <f>Duluth!$F$18*10^3</f>
        <v>0</v>
      </c>
      <c r="R113" s="68">
        <f>Fairbanks!$F$18*10^3</f>
        <v>0</v>
      </c>
    </row>
    <row r="114" spans="1:18">
      <c r="A114" s="38"/>
      <c r="B114" s="39" t="s">
        <v>85</v>
      </c>
      <c r="C114" s="68">
        <f>Miami!$F$19*10^3</f>
        <v>0</v>
      </c>
      <c r="D114" s="68">
        <f>Houston!$F$19*10^3</f>
        <v>0</v>
      </c>
      <c r="E114" s="68">
        <f>Phoenix!$F$19*10^3</f>
        <v>0</v>
      </c>
      <c r="F114" s="68">
        <f>Atlanta!$F$19*10^3</f>
        <v>0</v>
      </c>
      <c r="G114" s="68">
        <f>LosAngeles!$F$19*10^3</f>
        <v>0</v>
      </c>
      <c r="H114" s="68">
        <f>LasVegas!$F$19*10^3</f>
        <v>0</v>
      </c>
      <c r="I114" s="68">
        <f>SanFrancisco!$F$19*10^3</f>
        <v>0</v>
      </c>
      <c r="J114" s="68">
        <f>Baltimore!$F$19*10^3</f>
        <v>0</v>
      </c>
      <c r="K114" s="68">
        <f>Albuquerque!$F$19*10^3</f>
        <v>0</v>
      </c>
      <c r="L114" s="68">
        <f>Seattle!$F$19*10^3</f>
        <v>0</v>
      </c>
      <c r="M114" s="68">
        <f>Chicago!$F$19*10^3</f>
        <v>0</v>
      </c>
      <c r="N114" s="68">
        <f>Boulder!$F$19*10^3</f>
        <v>0</v>
      </c>
      <c r="O114" s="68">
        <f>Minneapolis!$F$19*10^3</f>
        <v>0</v>
      </c>
      <c r="P114" s="68">
        <f>Helena!$F$19*10^3</f>
        <v>0</v>
      </c>
      <c r="Q114" s="68">
        <f>Duluth!$F$19*10^3</f>
        <v>0</v>
      </c>
      <c r="R114" s="68">
        <f>Fairbanks!$F$19*10^3</f>
        <v>0</v>
      </c>
    </row>
    <row r="115" spans="1:18">
      <c r="A115" s="38"/>
      <c r="B115" s="39" t="s">
        <v>86</v>
      </c>
      <c r="C115" s="68">
        <f>Miami!$F$20*10^3</f>
        <v>0</v>
      </c>
      <c r="D115" s="68">
        <f>Houston!$F$20*10^3</f>
        <v>0</v>
      </c>
      <c r="E115" s="68">
        <f>Phoenix!$F$20*10^3</f>
        <v>0</v>
      </c>
      <c r="F115" s="68">
        <f>Atlanta!$F$20*10^3</f>
        <v>0</v>
      </c>
      <c r="G115" s="68">
        <f>LosAngeles!$F$20*10^3</f>
        <v>0</v>
      </c>
      <c r="H115" s="68">
        <f>LasVegas!$F$20*10^3</f>
        <v>0</v>
      </c>
      <c r="I115" s="68">
        <f>SanFrancisco!$F$20*10^3</f>
        <v>0</v>
      </c>
      <c r="J115" s="68">
        <f>Baltimore!$F$20*10^3</f>
        <v>0</v>
      </c>
      <c r="K115" s="68">
        <f>Albuquerque!$F$20*10^3</f>
        <v>0</v>
      </c>
      <c r="L115" s="68">
        <f>Seattle!$F$20*10^3</f>
        <v>0</v>
      </c>
      <c r="M115" s="68">
        <f>Chicago!$F$20*10^3</f>
        <v>0</v>
      </c>
      <c r="N115" s="68">
        <f>Boulder!$F$20*10^3</f>
        <v>0</v>
      </c>
      <c r="O115" s="68">
        <f>Minneapolis!$F$20*10^3</f>
        <v>0</v>
      </c>
      <c r="P115" s="68">
        <f>Helena!$F$20*10^3</f>
        <v>0</v>
      </c>
      <c r="Q115" s="68">
        <f>Duluth!$F$20*10^3</f>
        <v>0</v>
      </c>
      <c r="R115" s="68">
        <f>Fairbanks!$F$20*10^3</f>
        <v>0</v>
      </c>
    </row>
    <row r="116" spans="1:18">
      <c r="A116" s="38"/>
      <c r="B116" s="39" t="s">
        <v>87</v>
      </c>
      <c r="C116" s="68">
        <f>Miami!$F$21*10^3</f>
        <v>0</v>
      </c>
      <c r="D116" s="68">
        <f>Houston!$F$21*10^3</f>
        <v>0</v>
      </c>
      <c r="E116" s="68">
        <f>Phoenix!$F$21*10^3</f>
        <v>0</v>
      </c>
      <c r="F116" s="68">
        <f>Atlanta!$F$21*10^3</f>
        <v>0</v>
      </c>
      <c r="G116" s="68">
        <f>LosAngeles!$F$21*10^3</f>
        <v>0</v>
      </c>
      <c r="H116" s="68">
        <f>LasVegas!$F$21*10^3</f>
        <v>0</v>
      </c>
      <c r="I116" s="68">
        <f>SanFrancisco!$F$21*10^3</f>
        <v>0</v>
      </c>
      <c r="J116" s="68">
        <f>Baltimore!$F$21*10^3</f>
        <v>0</v>
      </c>
      <c r="K116" s="68">
        <f>Albuquerque!$F$21*10^3</f>
        <v>0</v>
      </c>
      <c r="L116" s="68">
        <f>Seattle!$F$21*10^3</f>
        <v>0</v>
      </c>
      <c r="M116" s="68">
        <f>Chicago!$F$21*10^3</f>
        <v>0</v>
      </c>
      <c r="N116" s="68">
        <f>Boulder!$F$21*10^3</f>
        <v>0</v>
      </c>
      <c r="O116" s="68">
        <f>Minneapolis!$F$21*10^3</f>
        <v>0</v>
      </c>
      <c r="P116" s="68">
        <f>Helena!$F$21*10^3</f>
        <v>0</v>
      </c>
      <c r="Q116" s="68">
        <f>Duluth!$F$21*10^3</f>
        <v>0</v>
      </c>
      <c r="R116" s="68">
        <f>Fairbanks!$F$21*10^3</f>
        <v>0</v>
      </c>
    </row>
    <row r="117" spans="1:18">
      <c r="A117" s="38"/>
      <c r="B117" s="39" t="s">
        <v>88</v>
      </c>
      <c r="C117" s="68">
        <f>Miami!$F$22*10^3</f>
        <v>0</v>
      </c>
      <c r="D117" s="68">
        <f>Houston!$F$22*10^3</f>
        <v>0</v>
      </c>
      <c r="E117" s="68">
        <f>Phoenix!$F$22*10^3</f>
        <v>0</v>
      </c>
      <c r="F117" s="68">
        <f>Atlanta!$F$22*10^3</f>
        <v>0</v>
      </c>
      <c r="G117" s="68">
        <f>LosAngeles!$F$22*10^3</f>
        <v>0</v>
      </c>
      <c r="H117" s="68">
        <f>LasVegas!$F$22*10^3</f>
        <v>0</v>
      </c>
      <c r="I117" s="68">
        <f>SanFrancisco!$F$22*10^3</f>
        <v>0</v>
      </c>
      <c r="J117" s="68">
        <f>Baltimore!$F$22*10^3</f>
        <v>0</v>
      </c>
      <c r="K117" s="68">
        <f>Albuquerque!$F$22*10^3</f>
        <v>0</v>
      </c>
      <c r="L117" s="68">
        <f>Seattle!$F$22*10^3</f>
        <v>0</v>
      </c>
      <c r="M117" s="68">
        <f>Chicago!$F$22*10^3</f>
        <v>0</v>
      </c>
      <c r="N117" s="68">
        <f>Boulder!$F$22*10^3</f>
        <v>0</v>
      </c>
      <c r="O117" s="68">
        <f>Minneapolis!$F$22*10^3</f>
        <v>0</v>
      </c>
      <c r="P117" s="68">
        <f>Helena!$F$22*10^3</f>
        <v>0</v>
      </c>
      <c r="Q117" s="68">
        <f>Duluth!$F$22*10^3</f>
        <v>0</v>
      </c>
      <c r="R117" s="68">
        <f>Fairbanks!$F$22*10^3</f>
        <v>0</v>
      </c>
    </row>
    <row r="118" spans="1:18">
      <c r="A118" s="38"/>
      <c r="B118" s="39" t="s">
        <v>67</v>
      </c>
      <c r="C118" s="68">
        <f>Miami!$F$23*10^3</f>
        <v>0</v>
      </c>
      <c r="D118" s="68">
        <f>Houston!$F$23*10^3</f>
        <v>0</v>
      </c>
      <c r="E118" s="68">
        <f>Phoenix!$F$23*10^3</f>
        <v>0</v>
      </c>
      <c r="F118" s="68">
        <f>Atlanta!$F$23*10^3</f>
        <v>0</v>
      </c>
      <c r="G118" s="68">
        <f>LosAngeles!$F$23*10^3</f>
        <v>0</v>
      </c>
      <c r="H118" s="68">
        <f>LasVegas!$F$23*10^3</f>
        <v>0</v>
      </c>
      <c r="I118" s="68">
        <f>SanFrancisco!$F$23*10^3</f>
        <v>0</v>
      </c>
      <c r="J118" s="68">
        <f>Baltimore!$F$23*10^3</f>
        <v>0</v>
      </c>
      <c r="K118" s="68">
        <f>Albuquerque!$F$23*10^3</f>
        <v>0</v>
      </c>
      <c r="L118" s="68">
        <f>Seattle!$F$23*10^3</f>
        <v>0</v>
      </c>
      <c r="M118" s="68">
        <f>Chicago!$F$23*10^3</f>
        <v>0</v>
      </c>
      <c r="N118" s="68">
        <f>Boulder!$F$23*10^3</f>
        <v>0</v>
      </c>
      <c r="O118" s="68">
        <f>Minneapolis!$F$23*10^3</f>
        <v>0</v>
      </c>
      <c r="P118" s="68">
        <f>Helena!$F$23*10^3</f>
        <v>0</v>
      </c>
      <c r="Q118" s="68">
        <f>Duluth!$F$23*10^3</f>
        <v>0</v>
      </c>
      <c r="R118" s="68">
        <f>Fairbanks!$F$23*10^3</f>
        <v>0</v>
      </c>
    </row>
    <row r="119" spans="1:18">
      <c r="A119" s="38"/>
      <c r="B119" s="39" t="s">
        <v>89</v>
      </c>
      <c r="C119" s="68">
        <f>Miami!$F$24*10^3</f>
        <v>0</v>
      </c>
      <c r="D119" s="68">
        <f>Houston!$F$24*10^3</f>
        <v>0</v>
      </c>
      <c r="E119" s="68">
        <f>Phoenix!$F$24*10^3</f>
        <v>0</v>
      </c>
      <c r="F119" s="68">
        <f>Atlanta!$F$24*10^3</f>
        <v>0</v>
      </c>
      <c r="G119" s="68">
        <f>LosAngeles!$F$24*10^3</f>
        <v>0</v>
      </c>
      <c r="H119" s="68">
        <f>LasVegas!$F$24*10^3</f>
        <v>0</v>
      </c>
      <c r="I119" s="68">
        <f>SanFrancisco!$F$24*10^3</f>
        <v>0</v>
      </c>
      <c r="J119" s="68">
        <f>Baltimore!$F$24*10^3</f>
        <v>0</v>
      </c>
      <c r="K119" s="68">
        <f>Albuquerque!$F$24*10^3</f>
        <v>0</v>
      </c>
      <c r="L119" s="68">
        <f>Seattle!$F$24*10^3</f>
        <v>0</v>
      </c>
      <c r="M119" s="68">
        <f>Chicago!$F$24*10^3</f>
        <v>0</v>
      </c>
      <c r="N119" s="68">
        <f>Boulder!$F$24*10^3</f>
        <v>0</v>
      </c>
      <c r="O119" s="68">
        <f>Minneapolis!$F$24*10^3</f>
        <v>0</v>
      </c>
      <c r="P119" s="68">
        <f>Helena!$F$24*10^3</f>
        <v>0</v>
      </c>
      <c r="Q119" s="68">
        <f>Duluth!$F$24*10^3</f>
        <v>0</v>
      </c>
      <c r="R119" s="68">
        <f>Fairbanks!$F$24*10^3</f>
        <v>0</v>
      </c>
    </row>
    <row r="120" spans="1:18">
      <c r="A120" s="38"/>
      <c r="B120" s="39" t="s">
        <v>90</v>
      </c>
      <c r="C120" s="68">
        <f>Miami!$F$25*10^3</f>
        <v>0</v>
      </c>
      <c r="D120" s="68">
        <f>Houston!$F$25*10^3</f>
        <v>0</v>
      </c>
      <c r="E120" s="68">
        <f>Phoenix!$F$25*10^3</f>
        <v>0</v>
      </c>
      <c r="F120" s="68">
        <f>Atlanta!$F$25*10^3</f>
        <v>0</v>
      </c>
      <c r="G120" s="68">
        <f>LosAngeles!$F$25*10^3</f>
        <v>0</v>
      </c>
      <c r="H120" s="68">
        <f>LasVegas!$F$25*10^3</f>
        <v>0</v>
      </c>
      <c r="I120" s="68">
        <f>SanFrancisco!$F$25*10^3</f>
        <v>0</v>
      </c>
      <c r="J120" s="68">
        <f>Baltimore!$F$25*10^3</f>
        <v>0</v>
      </c>
      <c r="K120" s="68">
        <f>Albuquerque!$F$25*10^3</f>
        <v>0</v>
      </c>
      <c r="L120" s="68">
        <f>Seattle!$F$25*10^3</f>
        <v>0</v>
      </c>
      <c r="M120" s="68">
        <f>Chicago!$F$25*10^3</f>
        <v>0</v>
      </c>
      <c r="N120" s="68">
        <f>Boulder!$F$25*10^3</f>
        <v>0</v>
      </c>
      <c r="O120" s="68">
        <f>Minneapolis!$F$25*10^3</f>
        <v>0</v>
      </c>
      <c r="P120" s="68">
        <f>Helena!$F$25*10^3</f>
        <v>0</v>
      </c>
      <c r="Q120" s="68">
        <f>Duluth!$F$25*10^3</f>
        <v>0</v>
      </c>
      <c r="R120" s="68">
        <f>Fairbanks!$F$25*10^3</f>
        <v>0</v>
      </c>
    </row>
    <row r="121" spans="1:18">
      <c r="A121" s="38"/>
      <c r="B121" s="39" t="s">
        <v>91</v>
      </c>
      <c r="C121" s="68">
        <f>Miami!$F$26*10^3</f>
        <v>0</v>
      </c>
      <c r="D121" s="68">
        <f>Houston!$F$26*10^3</f>
        <v>0</v>
      </c>
      <c r="E121" s="68">
        <f>Phoenix!$F$26*10^3</f>
        <v>0</v>
      </c>
      <c r="F121" s="68">
        <f>Atlanta!$F$26*10^3</f>
        <v>0</v>
      </c>
      <c r="G121" s="68">
        <f>LosAngeles!$F$26*10^3</f>
        <v>0</v>
      </c>
      <c r="H121" s="68">
        <f>LasVegas!$F$26*10^3</f>
        <v>0</v>
      </c>
      <c r="I121" s="68">
        <f>SanFrancisco!$F$26*10^3</f>
        <v>0</v>
      </c>
      <c r="J121" s="68">
        <f>Baltimore!$F$26*10^3</f>
        <v>0</v>
      </c>
      <c r="K121" s="68">
        <f>Albuquerque!$F$26*10^3</f>
        <v>0</v>
      </c>
      <c r="L121" s="68">
        <f>Seattle!$F$26*10^3</f>
        <v>0</v>
      </c>
      <c r="M121" s="68">
        <f>Chicago!$F$26*10^3</f>
        <v>0</v>
      </c>
      <c r="N121" s="68">
        <f>Boulder!$F$26*10^3</f>
        <v>0</v>
      </c>
      <c r="O121" s="68">
        <f>Minneapolis!$F$26*10^3</f>
        <v>0</v>
      </c>
      <c r="P121" s="68">
        <f>Helena!$F$26*10^3</f>
        <v>0</v>
      </c>
      <c r="Q121" s="68">
        <f>Duluth!$F$26*10^3</f>
        <v>0</v>
      </c>
      <c r="R121" s="68">
        <f>Fairbanks!$F$26*10^3</f>
        <v>0</v>
      </c>
    </row>
    <row r="122" spans="1:18">
      <c r="A122" s="38"/>
      <c r="B122" s="39" t="s">
        <v>92</v>
      </c>
      <c r="C122" s="68">
        <f>Miami!$F$28*10^3</f>
        <v>0</v>
      </c>
      <c r="D122" s="68">
        <f>Houston!$F$28*10^3</f>
        <v>0</v>
      </c>
      <c r="E122" s="68">
        <f>Phoenix!$F$28*10^3</f>
        <v>0</v>
      </c>
      <c r="F122" s="68">
        <f>Atlanta!$F$28*10^3</f>
        <v>0</v>
      </c>
      <c r="G122" s="68">
        <f>LosAngeles!$F$28*10^3</f>
        <v>0</v>
      </c>
      <c r="H122" s="68">
        <f>LasVegas!$F$28*10^3</f>
        <v>0</v>
      </c>
      <c r="I122" s="68">
        <f>SanFrancisco!$F$28*10^3</f>
        <v>0</v>
      </c>
      <c r="J122" s="68">
        <f>Baltimore!$F$28*10^3</f>
        <v>0</v>
      </c>
      <c r="K122" s="68">
        <f>Albuquerque!$F$28*10^3</f>
        <v>0</v>
      </c>
      <c r="L122" s="68">
        <f>Seattle!$F$28*10^3</f>
        <v>0</v>
      </c>
      <c r="M122" s="68">
        <f>Chicago!$F$28*10^3</f>
        <v>0</v>
      </c>
      <c r="N122" s="68">
        <f>Boulder!$F$28*10^3</f>
        <v>0</v>
      </c>
      <c r="O122" s="68">
        <f>Minneapolis!$F$28*10^3</f>
        <v>0</v>
      </c>
      <c r="P122" s="68">
        <f>Helena!$F$28*10^3</f>
        <v>0</v>
      </c>
      <c r="Q122" s="68">
        <f>Duluth!$F$28*10^3</f>
        <v>0</v>
      </c>
      <c r="R122" s="68">
        <f>Fairbanks!$F$28*10^3</f>
        <v>0</v>
      </c>
    </row>
    <row r="123" spans="1:18">
      <c r="A123" s="38"/>
      <c r="B123" s="36" t="s">
        <v>215</v>
      </c>
      <c r="C123" s="47">
        <f>Miami!$B$2*10^3</f>
        <v>1471720</v>
      </c>
      <c r="D123" s="47">
        <f>Houston!$B$2*10^3</f>
        <v>1503680</v>
      </c>
      <c r="E123" s="47">
        <f>Phoenix!$B$2*10^3</f>
        <v>1476980</v>
      </c>
      <c r="F123" s="47">
        <f>Atlanta!$B$2*10^3</f>
        <v>1558020</v>
      </c>
      <c r="G123" s="47">
        <f>LosAngeles!$B$2*10^3</f>
        <v>1338420</v>
      </c>
      <c r="H123" s="47">
        <f>LasVegas!$B$2*10^3</f>
        <v>1496300</v>
      </c>
      <c r="I123" s="47">
        <f>SanFrancisco!$B$2*10^3</f>
        <v>1433810</v>
      </c>
      <c r="J123" s="47">
        <f>Baltimore!$B$2*10^3</f>
        <v>1719790</v>
      </c>
      <c r="K123" s="47">
        <f>Albuquerque!$B$2*10^3</f>
        <v>1581110</v>
      </c>
      <c r="L123" s="47">
        <f>Seattle!$B$2*10^3</f>
        <v>1604110</v>
      </c>
      <c r="M123" s="47">
        <f>Chicago!$B$2*10^3</f>
        <v>1882760</v>
      </c>
      <c r="N123" s="47">
        <f>Boulder!$B$2*10^3</f>
        <v>1705000</v>
      </c>
      <c r="O123" s="47">
        <f>Minneapolis!$B$2*10^3</f>
        <v>2067790</v>
      </c>
      <c r="P123" s="47">
        <f>Helena!$B$2*10^3</f>
        <v>1896730</v>
      </c>
      <c r="Q123" s="47">
        <f>Duluth!$B$2*10^3</f>
        <v>2237950</v>
      </c>
      <c r="R123" s="47">
        <f>Fairbanks!$B$2*10^3</f>
        <v>2828990</v>
      </c>
    </row>
    <row r="124" spans="1:18">
      <c r="A124" s="36" t="s">
        <v>93</v>
      </c>
      <c r="B124" s="37"/>
    </row>
    <row r="125" spans="1:18">
      <c r="A125" s="38"/>
      <c r="B125" s="36" t="s">
        <v>225</v>
      </c>
    </row>
    <row r="126" spans="1:18">
      <c r="A126" s="38"/>
      <c r="B126" s="39" t="s">
        <v>177</v>
      </c>
      <c r="C126" s="44">
        <f>(Miami!$B$13*10^3)/Miami!$B$8</f>
        <v>0</v>
      </c>
      <c r="D126" s="44">
        <f>(Houston!$B$13*10^3)/Houston!$B$8</f>
        <v>0</v>
      </c>
      <c r="E126" s="44">
        <f>(Phoenix!$B$13*10^3)/Phoenix!$B$8</f>
        <v>0</v>
      </c>
      <c r="F126" s="44">
        <f>(Atlanta!$B$13*10^3)/Atlanta!$B$8</f>
        <v>0</v>
      </c>
      <c r="G126" s="44">
        <f>(LosAngeles!$B$13*10^3)/LosAngeles!$B$8</f>
        <v>0</v>
      </c>
      <c r="H126" s="44">
        <f>(LasVegas!$B$13*10^3)/LasVegas!$B$8</f>
        <v>0</v>
      </c>
      <c r="I126" s="44">
        <f>(SanFrancisco!$B$13*10^3)/SanFrancisco!$B$8</f>
        <v>0</v>
      </c>
      <c r="J126" s="44">
        <f>(Baltimore!$B$13*10^3)/Baltimore!$B$8</f>
        <v>0</v>
      </c>
      <c r="K126" s="44">
        <f>(Albuquerque!$B$13*10^3)/Albuquerque!$B$8</f>
        <v>0</v>
      </c>
      <c r="L126" s="44">
        <f>(Seattle!$B$13*10^3)/Seattle!$B$8</f>
        <v>0</v>
      </c>
      <c r="M126" s="44">
        <f>(Chicago!$B$13*10^3)/Chicago!$B$8</f>
        <v>0</v>
      </c>
      <c r="N126" s="44">
        <f>(Boulder!$B$13*10^3)/Boulder!$B$8</f>
        <v>0</v>
      </c>
      <c r="O126" s="44">
        <f>(Minneapolis!$B$13*10^3)/Minneapolis!$B$8</f>
        <v>0</v>
      </c>
      <c r="P126" s="44">
        <f>(Helena!$B$13*10^3)/Helena!$B$8</f>
        <v>0</v>
      </c>
      <c r="Q126" s="44">
        <f>(Duluth!$B$13*10^3)/Duluth!$B$8</f>
        <v>0</v>
      </c>
      <c r="R126" s="44">
        <f>(Fairbanks!$B$13*10^3)/Fairbanks!$B$8</f>
        <v>0</v>
      </c>
    </row>
    <row r="127" spans="1:18">
      <c r="A127" s="38"/>
      <c r="B127" s="39" t="s">
        <v>176</v>
      </c>
      <c r="C127" s="44">
        <f>(Miami!$B$14*10^3)/Miami!$B$8</f>
        <v>878.23878798312819</v>
      </c>
      <c r="D127" s="44">
        <f>(Houston!$B$14*10^3)/Houston!$B$8</f>
        <v>568.52027201515023</v>
      </c>
      <c r="E127" s="44">
        <f>(Phoenix!$B$14*10^3)/Phoenix!$B$8</f>
        <v>626.02220883188431</v>
      </c>
      <c r="F127" s="44">
        <f>(Atlanta!$B$14*10^3)/Atlanta!$B$8</f>
        <v>303.09029870018077</v>
      </c>
      <c r="G127" s="44">
        <f>(LosAngeles!$B$14*10^3)/LosAngeles!$B$8</f>
        <v>86.769389687526896</v>
      </c>
      <c r="H127" s="44">
        <f>(LasVegas!$B$14*10^3)/LasVegas!$B$8</f>
        <v>433.50262546268397</v>
      </c>
      <c r="I127" s="44">
        <f>(SanFrancisco!$B$14*10^3)/SanFrancisco!$B$8</f>
        <v>18.851682878540071</v>
      </c>
      <c r="J127" s="44">
        <f>(Baltimore!$B$14*10^3)/Baltimore!$B$8</f>
        <v>220.66798657140399</v>
      </c>
      <c r="K127" s="44">
        <f>(Albuquerque!$B$14*10^3)/Albuquerque!$B$8</f>
        <v>174.70086941551176</v>
      </c>
      <c r="L127" s="44">
        <f>(Seattle!$B$14*10^3)/Seattle!$B$8</f>
        <v>30.472583283119565</v>
      </c>
      <c r="M127" s="44">
        <f>(Chicago!$B$14*10^3)/Chicago!$B$8</f>
        <v>155.9352672807093</v>
      </c>
      <c r="N127" s="44">
        <f>(Boulder!$B$14*10^3)/Boulder!$B$8</f>
        <v>106.56796074718085</v>
      </c>
      <c r="O127" s="44">
        <f>(Minneapolis!$B$14*10^3)/Minneapolis!$B$8</f>
        <v>134.19987948695876</v>
      </c>
      <c r="P127" s="44">
        <f>(Helena!$B$14*10^3)/Helena!$B$8</f>
        <v>58.750107600929674</v>
      </c>
      <c r="Q127" s="44">
        <f>(Duluth!$B$14*10^3)/Duluth!$B$8</f>
        <v>44.030300421795644</v>
      </c>
      <c r="R127" s="44">
        <f>(Fairbanks!$B$14*10^3)/Fairbanks!$B$8</f>
        <v>15.795816475854352</v>
      </c>
    </row>
    <row r="128" spans="1:18">
      <c r="A128" s="38"/>
      <c r="B128" s="39" t="s">
        <v>178</v>
      </c>
      <c r="C128" s="44">
        <f>(Miami!$B$15*10^3)/Miami!$B$8</f>
        <v>373.16002410260825</v>
      </c>
      <c r="D128" s="44">
        <f>(Houston!$B$15*10^3)/Houston!$B$8</f>
        <v>373.16002410260825</v>
      </c>
      <c r="E128" s="44">
        <f>(Phoenix!$B$15*10^3)/Phoenix!$B$8</f>
        <v>373.16002410260825</v>
      </c>
      <c r="F128" s="44">
        <f>(Atlanta!$B$15*10^3)/Atlanta!$B$8</f>
        <v>373.16002410260825</v>
      </c>
      <c r="G128" s="44">
        <f>(LosAngeles!$B$15*10^3)/LosAngeles!$B$8</f>
        <v>373.16002410260825</v>
      </c>
      <c r="H128" s="44">
        <f>(LasVegas!$B$15*10^3)/LasVegas!$B$8</f>
        <v>373.16002410260825</v>
      </c>
      <c r="I128" s="44">
        <f>(SanFrancisco!$B$15*10^3)/SanFrancisco!$B$8</f>
        <v>373.16002410260825</v>
      </c>
      <c r="J128" s="44">
        <f>(Baltimore!$B$15*10^3)/Baltimore!$B$8</f>
        <v>373.16002410260825</v>
      </c>
      <c r="K128" s="44">
        <f>(Albuquerque!$B$15*10^3)/Albuquerque!$B$8</f>
        <v>373.16002410260825</v>
      </c>
      <c r="L128" s="44">
        <f>(Seattle!$B$15*10^3)/Seattle!$B$8</f>
        <v>373.16002410260825</v>
      </c>
      <c r="M128" s="44">
        <f>(Chicago!$B$15*10^3)/Chicago!$B$8</f>
        <v>373.16002410260825</v>
      </c>
      <c r="N128" s="44">
        <f>(Boulder!$B$15*10^3)/Boulder!$B$8</f>
        <v>373.16002410260825</v>
      </c>
      <c r="O128" s="44">
        <f>(Minneapolis!$B$15*10^3)/Minneapolis!$B$8</f>
        <v>373.16002410260825</v>
      </c>
      <c r="P128" s="44">
        <f>(Helena!$B$15*10^3)/Helena!$B$8</f>
        <v>373.16002410260825</v>
      </c>
      <c r="Q128" s="44">
        <f>(Duluth!$B$15*10^3)/Duluth!$B$8</f>
        <v>373.16002410260825</v>
      </c>
      <c r="R128" s="44">
        <f>(Fairbanks!$B$15*10^3)/Fairbanks!$B$8</f>
        <v>373.16002410260825</v>
      </c>
    </row>
    <row r="129" spans="1:18">
      <c r="A129" s="38"/>
      <c r="B129" s="39" t="s">
        <v>184</v>
      </c>
      <c r="C129" s="44">
        <f>(Miami!$B$16*10^3)/Miami!$B$8</f>
        <v>77.214427132650428</v>
      </c>
      <c r="D129" s="44">
        <f>(Houston!$B$16*10^3)/Houston!$B$8</f>
        <v>77.08530601704399</v>
      </c>
      <c r="E129" s="44">
        <f>(Phoenix!$B$16*10^3)/Phoenix!$B$8</f>
        <v>77.08530601704399</v>
      </c>
      <c r="F129" s="44">
        <f>(Atlanta!$B$16*10^3)/Atlanta!$B$8</f>
        <v>77.214427132650428</v>
      </c>
      <c r="G129" s="44">
        <f>(LosAngeles!$B$16*10^3)/LosAngeles!$B$8</f>
        <v>77.171386760781616</v>
      </c>
      <c r="H129" s="44">
        <f>(LasVegas!$B$16*10^3)/LasVegas!$B$8</f>
        <v>77.128346388912803</v>
      </c>
      <c r="I129" s="44">
        <f>(SanFrancisco!$B$16*10^3)/SanFrancisco!$B$8</f>
        <v>77.042265645175178</v>
      </c>
      <c r="J129" s="44">
        <f>(Baltimore!$B$16*10^3)/Baltimore!$B$8</f>
        <v>77.128346388912803</v>
      </c>
      <c r="K129" s="44">
        <f>(Albuquerque!$B$16*10^3)/Albuquerque!$B$8</f>
        <v>77.08530601704399</v>
      </c>
      <c r="L129" s="44">
        <f>(Seattle!$B$16*10^3)/Seattle!$B$8</f>
        <v>76.999225273306365</v>
      </c>
      <c r="M129" s="44">
        <f>(Chicago!$B$16*10^3)/Chicago!$B$8</f>
        <v>76.999225273306365</v>
      </c>
      <c r="N129" s="44">
        <f>(Boulder!$B$16*10^3)/Boulder!$B$8</f>
        <v>76.999225273306365</v>
      </c>
      <c r="O129" s="44">
        <f>(Minneapolis!$B$16*10^3)/Minneapolis!$B$8</f>
        <v>77.08530601704399</v>
      </c>
      <c r="P129" s="44">
        <f>(Helena!$B$16*10^3)/Helena!$B$8</f>
        <v>76.956184901437553</v>
      </c>
      <c r="Q129" s="44">
        <f>(Duluth!$B$16*10^3)/Duluth!$B$8</f>
        <v>76.956184901437553</v>
      </c>
      <c r="R129" s="44">
        <f>(Fairbanks!$B$16*10^3)/Fairbanks!$B$8</f>
        <v>76.4827408108806</v>
      </c>
    </row>
    <row r="130" spans="1:18">
      <c r="A130" s="38"/>
      <c r="B130" s="39" t="s">
        <v>179</v>
      </c>
      <c r="C130" s="44">
        <f>(Miami!$B$17*10^3)/Miami!$B$8</f>
        <v>1761.9006628217267</v>
      </c>
      <c r="D130" s="44">
        <f>(Houston!$B$17*10^3)/Houston!$B$8</f>
        <v>1761.9006628217267</v>
      </c>
      <c r="E130" s="44">
        <f>(Phoenix!$B$17*10^3)/Phoenix!$B$8</f>
        <v>1761.9006628217267</v>
      </c>
      <c r="F130" s="44">
        <f>(Atlanta!$B$17*10^3)/Atlanta!$B$8</f>
        <v>1761.9006628217267</v>
      </c>
      <c r="G130" s="44">
        <f>(LosAngeles!$B$17*10^3)/LosAngeles!$B$8</f>
        <v>1761.9006628217267</v>
      </c>
      <c r="H130" s="44">
        <f>(LasVegas!$B$17*10^3)/LasVegas!$B$8</f>
        <v>1761.9006628217267</v>
      </c>
      <c r="I130" s="44">
        <f>(SanFrancisco!$B$17*10^3)/SanFrancisco!$B$8</f>
        <v>1761.9006628217267</v>
      </c>
      <c r="J130" s="44">
        <f>(Baltimore!$B$17*10^3)/Baltimore!$B$8</f>
        <v>1761.9006628217267</v>
      </c>
      <c r="K130" s="44">
        <f>(Albuquerque!$B$17*10^3)/Albuquerque!$B$8</f>
        <v>1761.9006628217267</v>
      </c>
      <c r="L130" s="44">
        <f>(Seattle!$B$17*10^3)/Seattle!$B$8</f>
        <v>1761.9006628217267</v>
      </c>
      <c r="M130" s="44">
        <f>(Chicago!$B$17*10^3)/Chicago!$B$8</f>
        <v>1761.9006628217267</v>
      </c>
      <c r="N130" s="44">
        <f>(Boulder!$B$17*10^3)/Boulder!$B$8</f>
        <v>1761.9006628217267</v>
      </c>
      <c r="O130" s="44">
        <f>(Minneapolis!$B$17*10^3)/Minneapolis!$B$8</f>
        <v>1761.9006628217267</v>
      </c>
      <c r="P130" s="44">
        <f>(Helena!$B$17*10^3)/Helena!$B$8</f>
        <v>1761.9006628217267</v>
      </c>
      <c r="Q130" s="44">
        <f>(Duluth!$B$17*10^3)/Duluth!$B$8</f>
        <v>1761.9006628217267</v>
      </c>
      <c r="R130" s="44">
        <f>(Fairbanks!$B$17*10^3)/Fairbanks!$B$8</f>
        <v>1761.9006628217267</v>
      </c>
    </row>
    <row r="131" spans="1:18">
      <c r="A131" s="38"/>
      <c r="B131" s="39" t="s">
        <v>185</v>
      </c>
      <c r="C131" s="44">
        <f>(Miami!$B$18*10^3)/Miami!$B$8</f>
        <v>0</v>
      </c>
      <c r="D131" s="44">
        <f>(Houston!$B$18*10^3)/Houston!$B$8</f>
        <v>0</v>
      </c>
      <c r="E131" s="44">
        <f>(Phoenix!$B$18*10^3)/Phoenix!$B$8</f>
        <v>0</v>
      </c>
      <c r="F131" s="44">
        <f>(Atlanta!$B$18*10^3)/Atlanta!$B$8</f>
        <v>0</v>
      </c>
      <c r="G131" s="44">
        <f>(LosAngeles!$B$18*10^3)/LosAngeles!$B$8</f>
        <v>0</v>
      </c>
      <c r="H131" s="44">
        <f>(LasVegas!$B$18*10^3)/LasVegas!$B$8</f>
        <v>0</v>
      </c>
      <c r="I131" s="44">
        <f>(SanFrancisco!$B$18*10^3)/SanFrancisco!$B$8</f>
        <v>0</v>
      </c>
      <c r="J131" s="44">
        <f>(Baltimore!$B$18*10^3)/Baltimore!$B$8</f>
        <v>0</v>
      </c>
      <c r="K131" s="44">
        <f>(Albuquerque!$B$18*10^3)/Albuquerque!$B$8</f>
        <v>0</v>
      </c>
      <c r="L131" s="44">
        <f>(Seattle!$B$18*10^3)/Seattle!$B$8</f>
        <v>0</v>
      </c>
      <c r="M131" s="44">
        <f>(Chicago!$B$18*10^3)/Chicago!$B$8</f>
        <v>0</v>
      </c>
      <c r="N131" s="44">
        <f>(Boulder!$B$18*10^3)/Boulder!$B$8</f>
        <v>0</v>
      </c>
      <c r="O131" s="44">
        <f>(Minneapolis!$B$18*10^3)/Minneapolis!$B$8</f>
        <v>0</v>
      </c>
      <c r="P131" s="44">
        <f>(Helena!$B$18*10^3)/Helena!$B$8</f>
        <v>0</v>
      </c>
      <c r="Q131" s="44">
        <f>(Duluth!$B$18*10^3)/Duluth!$B$8</f>
        <v>0</v>
      </c>
      <c r="R131" s="44">
        <f>(Fairbanks!$B$18*10^3)/Fairbanks!$B$8</f>
        <v>0</v>
      </c>
    </row>
    <row r="132" spans="1:18">
      <c r="A132" s="38"/>
      <c r="B132" s="39" t="s">
        <v>180</v>
      </c>
      <c r="C132" s="44">
        <f>(Miami!$B$19*10^3)/Miami!$B$8</f>
        <v>303.17637944391839</v>
      </c>
      <c r="D132" s="44">
        <f>(Houston!$B$19*10^3)/Houston!$B$8</f>
        <v>271.24042351725916</v>
      </c>
      <c r="E132" s="44">
        <f>(Phoenix!$B$19*10^3)/Phoenix!$B$8</f>
        <v>281.69923388138074</v>
      </c>
      <c r="F132" s="44">
        <f>(Atlanta!$B$19*10^3)/Atlanta!$B$8</f>
        <v>272.44555392958597</v>
      </c>
      <c r="G132" s="44">
        <f>(LosAngeles!$B$19*10^3)/LosAngeles!$B$8</f>
        <v>272.61771541706122</v>
      </c>
      <c r="H132" s="44">
        <f>(LasVegas!$B$19*10^3)/LasVegas!$B$8</f>
        <v>278.68640785056385</v>
      </c>
      <c r="I132" s="44">
        <f>(SanFrancisco!$B$19*10^3)/SanFrancisco!$B$8</f>
        <v>249.50503572350866</v>
      </c>
      <c r="J132" s="44">
        <f>(Baltimore!$B$19*10^3)/Baltimore!$B$8</f>
        <v>262.54626839975896</v>
      </c>
      <c r="K132" s="44">
        <f>(Albuquerque!$B$19*10^3)/Albuquerque!$B$8</f>
        <v>280.8814668158733</v>
      </c>
      <c r="L132" s="44">
        <f>(Seattle!$B$19*10^3)/Seattle!$B$8</f>
        <v>255.22940518206076</v>
      </c>
      <c r="M132" s="44">
        <f>(Chicago!$B$19*10^3)/Chicago!$B$8</f>
        <v>271.06826202978391</v>
      </c>
      <c r="N132" s="44">
        <f>(Boulder!$B$19*10^3)/Boulder!$B$8</f>
        <v>276.62047000086079</v>
      </c>
      <c r="O132" s="44">
        <f>(Minneapolis!$B$19*10^3)/Minneapolis!$B$8</f>
        <v>280.62322458466042</v>
      </c>
      <c r="P132" s="44">
        <f>(Helena!$B$19*10^3)/Helena!$B$8</f>
        <v>289.70474304897994</v>
      </c>
      <c r="Q132" s="44">
        <f>(Duluth!$B$19*10^3)/Duluth!$B$8</f>
        <v>280.70930532839805</v>
      </c>
      <c r="R132" s="44">
        <f>(Fairbanks!$B$19*10^3)/Fairbanks!$B$8</f>
        <v>371.00800550916762</v>
      </c>
    </row>
    <row r="133" spans="1:18">
      <c r="A133" s="38"/>
      <c r="B133" s="39" t="s">
        <v>186</v>
      </c>
      <c r="C133" s="44">
        <f>(Miami!$B$20*10^3)/Miami!$B$8</f>
        <v>0</v>
      </c>
      <c r="D133" s="44">
        <f>(Houston!$B$20*10^3)/Houston!$B$8</f>
        <v>0</v>
      </c>
      <c r="E133" s="44">
        <f>(Phoenix!$B$20*10^3)/Phoenix!$B$8</f>
        <v>0</v>
      </c>
      <c r="F133" s="44">
        <f>(Atlanta!$B$20*10^3)/Atlanta!$B$8</f>
        <v>0</v>
      </c>
      <c r="G133" s="44">
        <f>(LosAngeles!$B$20*10^3)/LosAngeles!$B$8</f>
        <v>0</v>
      </c>
      <c r="H133" s="44">
        <f>(LasVegas!$B$20*10^3)/LasVegas!$B$8</f>
        <v>0</v>
      </c>
      <c r="I133" s="44">
        <f>(SanFrancisco!$B$20*10^3)/SanFrancisco!$B$8</f>
        <v>0</v>
      </c>
      <c r="J133" s="44">
        <f>(Baltimore!$B$20*10^3)/Baltimore!$B$8</f>
        <v>0</v>
      </c>
      <c r="K133" s="44">
        <f>(Albuquerque!$B$20*10^3)/Albuquerque!$B$8</f>
        <v>0</v>
      </c>
      <c r="L133" s="44">
        <f>(Seattle!$B$20*10^3)/Seattle!$B$8</f>
        <v>0</v>
      </c>
      <c r="M133" s="44">
        <f>(Chicago!$B$20*10^3)/Chicago!$B$8</f>
        <v>0</v>
      </c>
      <c r="N133" s="44">
        <f>(Boulder!$B$20*10^3)/Boulder!$B$8</f>
        <v>0</v>
      </c>
      <c r="O133" s="44">
        <f>(Minneapolis!$B$20*10^3)/Minneapolis!$B$8</f>
        <v>0</v>
      </c>
      <c r="P133" s="44">
        <f>(Helena!$B$20*10^3)/Helena!$B$8</f>
        <v>0</v>
      </c>
      <c r="Q133" s="44">
        <f>(Duluth!$B$20*10^3)/Duluth!$B$8</f>
        <v>0</v>
      </c>
      <c r="R133" s="44">
        <f>(Fairbanks!$B$20*10^3)/Fairbanks!$B$8</f>
        <v>0</v>
      </c>
    </row>
    <row r="134" spans="1:18">
      <c r="A134" s="38"/>
      <c r="B134" s="39" t="s">
        <v>187</v>
      </c>
      <c r="C134" s="44">
        <f>(Miami!$B$21*10^3)/Miami!$B$8</f>
        <v>0</v>
      </c>
      <c r="D134" s="44">
        <f>(Houston!$B$21*10^3)/Houston!$B$8</f>
        <v>0</v>
      </c>
      <c r="E134" s="44">
        <f>(Phoenix!$B$21*10^3)/Phoenix!$B$8</f>
        <v>0</v>
      </c>
      <c r="F134" s="44">
        <f>(Atlanta!$B$21*10^3)/Atlanta!$B$8</f>
        <v>0</v>
      </c>
      <c r="G134" s="44">
        <f>(LosAngeles!$B$21*10^3)/LosAngeles!$B$8</f>
        <v>0</v>
      </c>
      <c r="H134" s="44">
        <f>(LasVegas!$B$21*10^3)/LasVegas!$B$8</f>
        <v>0</v>
      </c>
      <c r="I134" s="44">
        <f>(SanFrancisco!$B$21*10^3)/SanFrancisco!$B$8</f>
        <v>0</v>
      </c>
      <c r="J134" s="44">
        <f>(Baltimore!$B$21*10^3)/Baltimore!$B$8</f>
        <v>0</v>
      </c>
      <c r="K134" s="44">
        <f>(Albuquerque!$B$21*10^3)/Albuquerque!$B$8</f>
        <v>0</v>
      </c>
      <c r="L134" s="44">
        <f>(Seattle!$B$21*10^3)/Seattle!$B$8</f>
        <v>0</v>
      </c>
      <c r="M134" s="44">
        <f>(Chicago!$B$21*10^3)/Chicago!$B$8</f>
        <v>0</v>
      </c>
      <c r="N134" s="44">
        <f>(Boulder!$B$21*10^3)/Boulder!$B$8</f>
        <v>0</v>
      </c>
      <c r="O134" s="44">
        <f>(Minneapolis!$B$21*10^3)/Minneapolis!$B$8</f>
        <v>0</v>
      </c>
      <c r="P134" s="44">
        <f>(Helena!$B$21*10^3)/Helena!$B$8</f>
        <v>0</v>
      </c>
      <c r="Q134" s="44">
        <f>(Duluth!$B$21*10^3)/Duluth!$B$8</f>
        <v>0</v>
      </c>
      <c r="R134" s="44">
        <f>(Fairbanks!$B$21*10^3)/Fairbanks!$B$8</f>
        <v>0</v>
      </c>
    </row>
    <row r="135" spans="1:18">
      <c r="A135" s="38"/>
      <c r="B135" s="39" t="s">
        <v>188</v>
      </c>
      <c r="C135" s="44">
        <f>(Miami!$B$22*10^3)/Miami!$B$8</f>
        <v>0</v>
      </c>
      <c r="D135" s="44">
        <f>(Houston!$B$22*10^3)/Houston!$B$8</f>
        <v>0</v>
      </c>
      <c r="E135" s="44">
        <f>(Phoenix!$B$22*10^3)/Phoenix!$B$8</f>
        <v>0</v>
      </c>
      <c r="F135" s="44">
        <f>(Atlanta!$B$22*10^3)/Atlanta!$B$8</f>
        <v>0</v>
      </c>
      <c r="G135" s="44">
        <f>(LosAngeles!$B$22*10^3)/LosAngeles!$B$8</f>
        <v>0</v>
      </c>
      <c r="H135" s="44">
        <f>(LasVegas!$B$22*10^3)/LasVegas!$B$8</f>
        <v>0</v>
      </c>
      <c r="I135" s="44">
        <f>(SanFrancisco!$B$22*10^3)/SanFrancisco!$B$8</f>
        <v>0</v>
      </c>
      <c r="J135" s="44">
        <f>(Baltimore!$B$22*10^3)/Baltimore!$B$8</f>
        <v>0</v>
      </c>
      <c r="K135" s="44">
        <f>(Albuquerque!$B$22*10^3)/Albuquerque!$B$8</f>
        <v>0</v>
      </c>
      <c r="L135" s="44">
        <f>(Seattle!$B$22*10^3)/Seattle!$B$8</f>
        <v>0</v>
      </c>
      <c r="M135" s="44">
        <f>(Chicago!$B$22*10^3)/Chicago!$B$8</f>
        <v>0</v>
      </c>
      <c r="N135" s="44">
        <f>(Boulder!$B$22*10^3)/Boulder!$B$8</f>
        <v>0</v>
      </c>
      <c r="O135" s="44">
        <f>(Minneapolis!$B$22*10^3)/Minneapolis!$B$8</f>
        <v>0</v>
      </c>
      <c r="P135" s="44">
        <f>(Helena!$B$22*10^3)/Helena!$B$8</f>
        <v>0</v>
      </c>
      <c r="Q135" s="44">
        <f>(Duluth!$B$22*10^3)/Duluth!$B$8</f>
        <v>0</v>
      </c>
      <c r="R135" s="44">
        <f>(Fairbanks!$B$22*10^3)/Fairbanks!$B$8</f>
        <v>0</v>
      </c>
    </row>
    <row r="136" spans="1:18">
      <c r="A136" s="38"/>
      <c r="B136" s="39" t="s">
        <v>189</v>
      </c>
      <c r="C136" s="44">
        <f>(Miami!$B$23*10^3)/Miami!$B$8</f>
        <v>0</v>
      </c>
      <c r="D136" s="44">
        <f>(Houston!$B$23*10^3)/Houston!$B$8</f>
        <v>0</v>
      </c>
      <c r="E136" s="44">
        <f>(Phoenix!$B$23*10^3)/Phoenix!$B$8</f>
        <v>0</v>
      </c>
      <c r="F136" s="44">
        <f>(Atlanta!$B$23*10^3)/Atlanta!$B$8</f>
        <v>0</v>
      </c>
      <c r="G136" s="44">
        <f>(LosAngeles!$B$23*10^3)/LosAngeles!$B$8</f>
        <v>0</v>
      </c>
      <c r="H136" s="44">
        <f>(LasVegas!$B$23*10^3)/LasVegas!$B$8</f>
        <v>0</v>
      </c>
      <c r="I136" s="44">
        <f>(SanFrancisco!$B$23*10^3)/SanFrancisco!$B$8</f>
        <v>0</v>
      </c>
      <c r="J136" s="44">
        <f>(Baltimore!$B$23*10^3)/Baltimore!$B$8</f>
        <v>0</v>
      </c>
      <c r="K136" s="44">
        <f>(Albuquerque!$B$23*10^3)/Albuquerque!$B$8</f>
        <v>0</v>
      </c>
      <c r="L136" s="44">
        <f>(Seattle!$B$23*10^3)/Seattle!$B$8</f>
        <v>0</v>
      </c>
      <c r="M136" s="44">
        <f>(Chicago!$B$23*10^3)/Chicago!$B$8</f>
        <v>0</v>
      </c>
      <c r="N136" s="44">
        <f>(Boulder!$B$23*10^3)/Boulder!$B$8</f>
        <v>0</v>
      </c>
      <c r="O136" s="44">
        <f>(Minneapolis!$B$23*10^3)/Minneapolis!$B$8</f>
        <v>0</v>
      </c>
      <c r="P136" s="44">
        <f>(Helena!$B$23*10^3)/Helena!$B$8</f>
        <v>0</v>
      </c>
      <c r="Q136" s="44">
        <f>(Duluth!$B$23*10^3)/Duluth!$B$8</f>
        <v>0</v>
      </c>
      <c r="R136" s="44">
        <f>(Fairbanks!$B$23*10^3)/Fairbanks!$B$8</f>
        <v>0</v>
      </c>
    </row>
    <row r="137" spans="1:18">
      <c r="A137" s="38"/>
      <c r="B137" s="39" t="s">
        <v>190</v>
      </c>
      <c r="C137" s="44">
        <f>(Miami!$B$24*10^3)/Miami!$B$8</f>
        <v>0</v>
      </c>
      <c r="D137" s="44">
        <f>(Houston!$B$24*10^3)/Houston!$B$8</f>
        <v>0</v>
      </c>
      <c r="E137" s="44">
        <f>(Phoenix!$B$24*10^3)/Phoenix!$B$8</f>
        <v>0</v>
      </c>
      <c r="F137" s="44">
        <f>(Atlanta!$B$24*10^3)/Atlanta!$B$8</f>
        <v>0</v>
      </c>
      <c r="G137" s="44">
        <f>(LosAngeles!$B$24*10^3)/LosAngeles!$B$8</f>
        <v>0</v>
      </c>
      <c r="H137" s="44">
        <f>(LasVegas!$B$24*10^3)/LasVegas!$B$8</f>
        <v>0</v>
      </c>
      <c r="I137" s="44">
        <f>(SanFrancisco!$B$24*10^3)/SanFrancisco!$B$8</f>
        <v>0</v>
      </c>
      <c r="J137" s="44">
        <f>(Baltimore!$B$24*10^3)/Baltimore!$B$8</f>
        <v>0</v>
      </c>
      <c r="K137" s="44">
        <f>(Albuquerque!$B$24*10^3)/Albuquerque!$B$8</f>
        <v>0</v>
      </c>
      <c r="L137" s="44">
        <f>(Seattle!$B$24*10^3)/Seattle!$B$8</f>
        <v>0</v>
      </c>
      <c r="M137" s="44">
        <f>(Chicago!$B$24*10^3)/Chicago!$B$8</f>
        <v>0</v>
      </c>
      <c r="N137" s="44">
        <f>(Boulder!$B$24*10^3)/Boulder!$B$8</f>
        <v>0</v>
      </c>
      <c r="O137" s="44">
        <f>(Minneapolis!$B$24*10^3)/Minneapolis!$B$8</f>
        <v>0</v>
      </c>
      <c r="P137" s="44">
        <f>(Helena!$B$24*10^3)/Helena!$B$8</f>
        <v>0</v>
      </c>
      <c r="Q137" s="44">
        <f>(Duluth!$B$24*10^3)/Duluth!$B$8</f>
        <v>0</v>
      </c>
      <c r="R137" s="44">
        <f>(Fairbanks!$B$24*10^3)/Fairbanks!$B$8</f>
        <v>0</v>
      </c>
    </row>
    <row r="138" spans="1:18">
      <c r="A138" s="38"/>
      <c r="B138" s="39" t="s">
        <v>181</v>
      </c>
      <c r="C138" s="44">
        <f>(Miami!$B$25*10^3)/Miami!$B$8</f>
        <v>295.85951622622019</v>
      </c>
      <c r="D138" s="44">
        <f>(Houston!$B$25*10^3)/Houston!$B$8</f>
        <v>282.21571834380649</v>
      </c>
      <c r="E138" s="44">
        <f>(Phoenix!$B$25*10^3)/Phoenix!$B$8</f>
        <v>280.58018421279161</v>
      </c>
      <c r="F138" s="44">
        <f>(Atlanta!$B$25*10^3)/Atlanta!$B$8</f>
        <v>268.57192046139278</v>
      </c>
      <c r="G138" s="44">
        <f>(LosAngeles!$B$25*10^3)/LosAngeles!$B$8</f>
        <v>268.87320306447447</v>
      </c>
      <c r="H138" s="44">
        <f>(LasVegas!$B$25*10^3)/LasVegas!$B$8</f>
        <v>270.93914091417747</v>
      </c>
      <c r="I138" s="44">
        <f>(SanFrancisco!$B$25*10^3)/SanFrancisco!$B$8</f>
        <v>256.3914952225187</v>
      </c>
      <c r="J138" s="44">
        <f>(Baltimore!$B$25*10^3)/Baltimore!$B$8</f>
        <v>259.92080571576139</v>
      </c>
      <c r="K138" s="44">
        <f>(Albuquerque!$B$25*10^3)/Albuquerque!$B$8</f>
        <v>258.32831195661532</v>
      </c>
      <c r="L138" s="44">
        <f>(Seattle!$B$25*10^3)/Seattle!$B$8</f>
        <v>251.18361022639235</v>
      </c>
      <c r="M138" s="44">
        <f>(Chicago!$B$25*10^3)/Chicago!$B$8</f>
        <v>254.02427476973401</v>
      </c>
      <c r="N138" s="44">
        <f>(Boulder!$B$25*10^3)/Boulder!$B$8</f>
        <v>251.57097357321166</v>
      </c>
      <c r="O138" s="44">
        <f>(Minneapolis!$B$25*10^3)/Minneapolis!$B$8</f>
        <v>251.65705431694929</v>
      </c>
      <c r="P138" s="44">
        <f>(Helena!$B$25*10^3)/Helena!$B$8</f>
        <v>245.93268485839718</v>
      </c>
      <c r="Q138" s="44">
        <f>(Duluth!$B$25*10^3)/Duluth!$B$8</f>
        <v>242.40337436515452</v>
      </c>
      <c r="R138" s="44">
        <f>(Fairbanks!$B$25*10^3)/Fairbanks!$B$8</f>
        <v>237.15244899715933</v>
      </c>
    </row>
    <row r="139" spans="1:18">
      <c r="A139" s="38"/>
      <c r="B139" s="39" t="s">
        <v>191</v>
      </c>
      <c r="C139" s="44">
        <f>(Miami!$B$26*10^3)/Miami!$B$8</f>
        <v>0</v>
      </c>
      <c r="D139" s="44">
        <f>(Houston!$B$26*10^3)/Houston!$B$8</f>
        <v>0</v>
      </c>
      <c r="E139" s="44">
        <f>(Phoenix!$B$26*10^3)/Phoenix!$B$8</f>
        <v>0</v>
      </c>
      <c r="F139" s="44">
        <f>(Atlanta!$B$26*10^3)/Atlanta!$B$8</f>
        <v>0</v>
      </c>
      <c r="G139" s="44">
        <f>(LosAngeles!$B$26*10^3)/LosAngeles!$B$8</f>
        <v>0</v>
      </c>
      <c r="H139" s="44">
        <f>(LasVegas!$B$26*10^3)/LasVegas!$B$8</f>
        <v>0</v>
      </c>
      <c r="I139" s="44">
        <f>(SanFrancisco!$B$26*10^3)/SanFrancisco!$B$8</f>
        <v>0</v>
      </c>
      <c r="J139" s="44">
        <f>(Baltimore!$B$26*10^3)/Baltimore!$B$8</f>
        <v>0</v>
      </c>
      <c r="K139" s="44">
        <f>(Albuquerque!$B$26*10^3)/Albuquerque!$B$8</f>
        <v>0</v>
      </c>
      <c r="L139" s="44">
        <f>(Seattle!$B$26*10^3)/Seattle!$B$8</f>
        <v>0</v>
      </c>
      <c r="M139" s="44">
        <f>(Chicago!$B$26*10^3)/Chicago!$B$8</f>
        <v>0</v>
      </c>
      <c r="N139" s="44">
        <f>(Boulder!$B$26*10^3)/Boulder!$B$8</f>
        <v>0</v>
      </c>
      <c r="O139" s="44">
        <f>(Minneapolis!$B$26*10^3)/Minneapolis!$B$8</f>
        <v>0</v>
      </c>
      <c r="P139" s="44">
        <f>(Helena!$B$26*10^3)/Helena!$B$8</f>
        <v>0</v>
      </c>
      <c r="Q139" s="44">
        <f>(Duluth!$B$26*10^3)/Duluth!$B$8</f>
        <v>0</v>
      </c>
      <c r="R139" s="44">
        <f>(Fairbanks!$B$26*10^3)/Fairbanks!$B$8</f>
        <v>0</v>
      </c>
    </row>
    <row r="140" spans="1:18">
      <c r="A140" s="38"/>
      <c r="B140" s="39" t="s">
        <v>92</v>
      </c>
      <c r="C140" s="44">
        <f>(Miami!$B$28*10^3)/Miami!$B$8</f>
        <v>3689.592838082121</v>
      </c>
      <c r="D140" s="44">
        <f>(Houston!$B$28*10^3)/Houston!$B$8</f>
        <v>3334.2084875613323</v>
      </c>
      <c r="E140" s="44">
        <f>(Phoenix!$B$28*10^3)/Phoenix!$B$8</f>
        <v>3400.4476198674356</v>
      </c>
      <c r="F140" s="44">
        <f>(Atlanta!$B$28*10^3)/Atlanta!$B$8</f>
        <v>3056.3828871481451</v>
      </c>
      <c r="G140" s="44">
        <f>(LosAngeles!$B$28*10^3)/LosAngeles!$B$8</f>
        <v>2840.535422226048</v>
      </c>
      <c r="H140" s="44">
        <f>(LasVegas!$B$28*10^3)/LasVegas!$B$8</f>
        <v>3195.3172075406733</v>
      </c>
      <c r="I140" s="44">
        <f>(SanFrancisco!$B$28*10^3)/SanFrancisco!$B$8</f>
        <v>2736.8511663940776</v>
      </c>
      <c r="J140" s="44">
        <f>(Baltimore!$B$28*10^3)/Baltimore!$B$8</f>
        <v>2955.324094000172</v>
      </c>
      <c r="K140" s="44">
        <f>(Albuquerque!$B$28*10^3)/Albuquerque!$B$8</f>
        <v>2926.0996815012481</v>
      </c>
      <c r="L140" s="44">
        <f>(Seattle!$B$28*10^3)/Seattle!$B$8</f>
        <v>2748.9455108892139</v>
      </c>
      <c r="M140" s="44">
        <f>(Chicago!$B$28*10^3)/Chicago!$B$8</f>
        <v>2893.0877162778688</v>
      </c>
      <c r="N140" s="44">
        <f>(Boulder!$B$28*10^3)/Boulder!$B$8</f>
        <v>2846.8623568907633</v>
      </c>
      <c r="O140" s="44">
        <f>(Minneapolis!$B$28*10^3)/Minneapolis!$B$8</f>
        <v>2878.6261513299473</v>
      </c>
      <c r="P140" s="44">
        <f>(Helena!$B$28*10^3)/Helena!$B$8</f>
        <v>2806.447447705948</v>
      </c>
      <c r="Q140" s="44">
        <f>(Duluth!$B$28*10^3)/Duluth!$B$8</f>
        <v>2779.2028923129897</v>
      </c>
      <c r="R140" s="44">
        <f>(Fairbanks!$B$28*10^3)/Fairbanks!$B$8</f>
        <v>2835.5427390892655</v>
      </c>
    </row>
    <row r="141" spans="1:18">
      <c r="A141" s="38"/>
      <c r="B141" s="36" t="s">
        <v>216</v>
      </c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</row>
    <row r="142" spans="1:18">
      <c r="A142" s="38"/>
      <c r="B142" s="39" t="s">
        <v>175</v>
      </c>
      <c r="C142" s="44">
        <f>(Miami!$C$13*10^3)/Miami!$B$8</f>
        <v>29.611775845743306</v>
      </c>
      <c r="D142" s="44">
        <f>(Houston!$C$13*10^3)/Houston!$B$8</f>
        <v>481.27743823706635</v>
      </c>
      <c r="E142" s="44">
        <f>(Phoenix!$C$13*10^3)/Phoenix!$B$8</f>
        <v>323.83575794094861</v>
      </c>
      <c r="F142" s="44">
        <f>(Atlanta!$C$13*10^3)/Atlanta!$B$8</f>
        <v>953.21511577860031</v>
      </c>
      <c r="G142" s="44">
        <f>(LosAngeles!$C$13*10^3)/LosAngeles!$B$8</f>
        <v>231.64328139795128</v>
      </c>
      <c r="H142" s="44">
        <f>(LasVegas!$C$13*10^3)/LasVegas!$B$8</f>
        <v>583.54136179736588</v>
      </c>
      <c r="I142" s="44">
        <f>(SanFrancisco!$C$13*10^3)/SanFrancisco!$B$8</f>
        <v>711.84471033829732</v>
      </c>
      <c r="J142" s="44">
        <f>(Baltimore!$C$13*10^3)/Baltimore!$B$8</f>
        <v>1719.2906946716018</v>
      </c>
      <c r="K142" s="44">
        <f>(Albuquerque!$C$13*10^3)/Albuquerque!$B$8</f>
        <v>1157.5708014117242</v>
      </c>
      <c r="L142" s="44">
        <f>(Seattle!$C$13*10^3)/Seattle!$B$8</f>
        <v>1411.5089954377206</v>
      </c>
      <c r="M142" s="44">
        <f>(Chicago!$C$13*10^3)/Chicago!$B$8</f>
        <v>2455.5392958595162</v>
      </c>
      <c r="N142" s="44">
        <f>(Boulder!$C$13*10^3)/Boulder!$B$8</f>
        <v>1738.0993371782731</v>
      </c>
      <c r="O142" s="44">
        <f>(Minneapolis!$C$13*10^3)/Minneapolis!$B$8</f>
        <v>3242.6185762244986</v>
      </c>
      <c r="P142" s="44">
        <f>(Helena!$C$13*10^3)/Helena!$B$8</f>
        <v>2574.3307222174399</v>
      </c>
      <c r="Q142" s="44">
        <f>(Duluth!$C$13*10^3)/Duluth!$B$8</f>
        <v>4035.3791856761641</v>
      </c>
      <c r="R142" s="44">
        <f>(Fairbanks!$C$13*10^3)/Fairbanks!$B$8</f>
        <v>6475.553068778514</v>
      </c>
    </row>
    <row r="143" spans="1:18">
      <c r="A143" s="38"/>
      <c r="B143" s="39" t="s">
        <v>192</v>
      </c>
      <c r="C143" s="44">
        <f>(Miami!$C$14*10^3)/Miami!$B$8</f>
        <v>0</v>
      </c>
      <c r="D143" s="44">
        <f>(Houston!$C$14*10^3)/Houston!$B$8</f>
        <v>0</v>
      </c>
      <c r="E143" s="44">
        <f>(Phoenix!$C$14*10^3)/Phoenix!$B$8</f>
        <v>0</v>
      </c>
      <c r="F143" s="44">
        <f>(Atlanta!$C$14*10^3)/Atlanta!$B$8</f>
        <v>0</v>
      </c>
      <c r="G143" s="44">
        <f>(LosAngeles!$C$14*10^3)/LosAngeles!$B$8</f>
        <v>0</v>
      </c>
      <c r="H143" s="44">
        <f>(LasVegas!$C$14*10^3)/LasVegas!$B$8</f>
        <v>0</v>
      </c>
      <c r="I143" s="44">
        <f>(SanFrancisco!$C$14*10^3)/SanFrancisco!$B$8</f>
        <v>0</v>
      </c>
      <c r="J143" s="44">
        <f>(Baltimore!$C$14*10^3)/Baltimore!$B$8</f>
        <v>0</v>
      </c>
      <c r="K143" s="44">
        <f>(Albuquerque!$C$14*10^3)/Albuquerque!$B$8</f>
        <v>0</v>
      </c>
      <c r="L143" s="44">
        <f>(Seattle!$C$14*10^3)/Seattle!$B$8</f>
        <v>0</v>
      </c>
      <c r="M143" s="44">
        <f>(Chicago!$C$14*10^3)/Chicago!$B$8</f>
        <v>0</v>
      </c>
      <c r="N143" s="44">
        <f>(Boulder!$C$14*10^3)/Boulder!$B$8</f>
        <v>0</v>
      </c>
      <c r="O143" s="44">
        <f>(Minneapolis!$C$14*10^3)/Minneapolis!$B$8</f>
        <v>0</v>
      </c>
      <c r="P143" s="44">
        <f>(Helena!$C$14*10^3)/Helena!$B$8</f>
        <v>0</v>
      </c>
      <c r="Q143" s="44">
        <f>(Duluth!$C$14*10^3)/Duluth!$B$8</f>
        <v>0</v>
      </c>
      <c r="R143" s="44">
        <f>(Fairbanks!$C$14*10^3)/Fairbanks!$B$8</f>
        <v>0</v>
      </c>
    </row>
    <row r="144" spans="1:18">
      <c r="A144" s="38"/>
      <c r="B144" s="39" t="s">
        <v>193</v>
      </c>
      <c r="C144" s="44">
        <f>(Miami!$C$15*10^3)/Miami!$B$8</f>
        <v>0</v>
      </c>
      <c r="D144" s="44">
        <f>(Houston!$C$15*10^3)/Houston!$B$8</f>
        <v>0</v>
      </c>
      <c r="E144" s="44">
        <f>(Phoenix!$C$15*10^3)/Phoenix!$B$8</f>
        <v>0</v>
      </c>
      <c r="F144" s="44">
        <f>(Atlanta!$C$15*10^3)/Atlanta!$B$8</f>
        <v>0</v>
      </c>
      <c r="G144" s="44">
        <f>(LosAngeles!$C$15*10^3)/LosAngeles!$B$8</f>
        <v>0</v>
      </c>
      <c r="H144" s="44">
        <f>(LasVegas!$C$15*10^3)/LasVegas!$B$8</f>
        <v>0</v>
      </c>
      <c r="I144" s="44">
        <f>(SanFrancisco!$C$15*10^3)/SanFrancisco!$B$8</f>
        <v>0</v>
      </c>
      <c r="J144" s="44">
        <f>(Baltimore!$C$15*10^3)/Baltimore!$B$8</f>
        <v>0</v>
      </c>
      <c r="K144" s="44">
        <f>(Albuquerque!$C$15*10^3)/Albuquerque!$B$8</f>
        <v>0</v>
      </c>
      <c r="L144" s="44">
        <f>(Seattle!$C$15*10^3)/Seattle!$B$8</f>
        <v>0</v>
      </c>
      <c r="M144" s="44">
        <f>(Chicago!$C$15*10^3)/Chicago!$B$8</f>
        <v>0</v>
      </c>
      <c r="N144" s="44">
        <f>(Boulder!$C$15*10^3)/Boulder!$B$8</f>
        <v>0</v>
      </c>
      <c r="O144" s="44">
        <f>(Minneapolis!$C$15*10^3)/Minneapolis!$B$8</f>
        <v>0</v>
      </c>
      <c r="P144" s="44">
        <f>(Helena!$C$15*10^3)/Helena!$B$8</f>
        <v>0</v>
      </c>
      <c r="Q144" s="44">
        <f>(Duluth!$C$15*10^3)/Duluth!$B$8</f>
        <v>0</v>
      </c>
      <c r="R144" s="44">
        <f>(Fairbanks!$C$15*10^3)/Fairbanks!$B$8</f>
        <v>0</v>
      </c>
    </row>
    <row r="145" spans="1:18">
      <c r="A145" s="38"/>
      <c r="B145" s="39" t="s">
        <v>194</v>
      </c>
      <c r="C145" s="44">
        <f>(Miami!$C$16*10^3)/Miami!$B$8</f>
        <v>0</v>
      </c>
      <c r="D145" s="44">
        <f>(Houston!$C$16*10^3)/Houston!$B$8</f>
        <v>0</v>
      </c>
      <c r="E145" s="44">
        <f>(Phoenix!$C$16*10^3)/Phoenix!$B$8</f>
        <v>0</v>
      </c>
      <c r="F145" s="44">
        <f>(Atlanta!$C$16*10^3)/Atlanta!$B$8</f>
        <v>0</v>
      </c>
      <c r="G145" s="44">
        <f>(LosAngeles!$C$16*10^3)/LosAngeles!$B$8</f>
        <v>0</v>
      </c>
      <c r="H145" s="44">
        <f>(LasVegas!$C$16*10^3)/LasVegas!$B$8</f>
        <v>0</v>
      </c>
      <c r="I145" s="44">
        <f>(SanFrancisco!$C$16*10^3)/SanFrancisco!$B$8</f>
        <v>0</v>
      </c>
      <c r="J145" s="44">
        <f>(Baltimore!$C$16*10^3)/Baltimore!$B$8</f>
        <v>0</v>
      </c>
      <c r="K145" s="44">
        <f>(Albuquerque!$C$16*10^3)/Albuquerque!$B$8</f>
        <v>0</v>
      </c>
      <c r="L145" s="44">
        <f>(Seattle!$C$16*10^3)/Seattle!$B$8</f>
        <v>0</v>
      </c>
      <c r="M145" s="44">
        <f>(Chicago!$C$16*10^3)/Chicago!$B$8</f>
        <v>0</v>
      </c>
      <c r="N145" s="44">
        <f>(Boulder!$C$16*10^3)/Boulder!$B$8</f>
        <v>0</v>
      </c>
      <c r="O145" s="44">
        <f>(Minneapolis!$C$16*10^3)/Minneapolis!$B$8</f>
        <v>0</v>
      </c>
      <c r="P145" s="44">
        <f>(Helena!$C$16*10^3)/Helena!$B$8</f>
        <v>0</v>
      </c>
      <c r="Q145" s="44">
        <f>(Duluth!$C$16*10^3)/Duluth!$B$8</f>
        <v>0</v>
      </c>
      <c r="R145" s="44">
        <f>(Fairbanks!$C$16*10^3)/Fairbanks!$B$8</f>
        <v>0</v>
      </c>
    </row>
    <row r="146" spans="1:18">
      <c r="A146" s="38"/>
      <c r="B146" s="39" t="s">
        <v>182</v>
      </c>
      <c r="C146" s="44">
        <f>(Miami!$C$17*10^3)/Miami!$B$8</f>
        <v>2427.0896100542309</v>
      </c>
      <c r="D146" s="44">
        <f>(Houston!$C$17*10^3)/Houston!$B$8</f>
        <v>2427.0896100542309</v>
      </c>
      <c r="E146" s="44">
        <f>(Phoenix!$C$17*10^3)/Phoenix!$B$8</f>
        <v>2427.0896100542309</v>
      </c>
      <c r="F146" s="44">
        <f>(Atlanta!$C$17*10^3)/Atlanta!$B$8</f>
        <v>2427.0896100542309</v>
      </c>
      <c r="G146" s="44">
        <f>(LosAngeles!$C$17*10^3)/LosAngeles!$B$8</f>
        <v>2427.0896100542309</v>
      </c>
      <c r="H146" s="44">
        <f>(LasVegas!$C$17*10^3)/LasVegas!$B$8</f>
        <v>2427.0896100542309</v>
      </c>
      <c r="I146" s="44">
        <f>(SanFrancisco!$C$17*10^3)/SanFrancisco!$B$8</f>
        <v>2427.0896100542309</v>
      </c>
      <c r="J146" s="44">
        <f>(Baltimore!$C$17*10^3)/Baltimore!$B$8</f>
        <v>2427.0896100542309</v>
      </c>
      <c r="K146" s="44">
        <f>(Albuquerque!$C$17*10^3)/Albuquerque!$B$8</f>
        <v>2427.0896100542309</v>
      </c>
      <c r="L146" s="44">
        <f>(Seattle!$C$17*10^3)/Seattle!$B$8</f>
        <v>2427.0896100542309</v>
      </c>
      <c r="M146" s="44">
        <f>(Chicago!$C$17*10^3)/Chicago!$B$8</f>
        <v>2427.0896100542309</v>
      </c>
      <c r="N146" s="44">
        <f>(Boulder!$C$17*10^3)/Boulder!$B$8</f>
        <v>2427.0896100542309</v>
      </c>
      <c r="O146" s="44">
        <f>(Minneapolis!$C$17*10^3)/Minneapolis!$B$8</f>
        <v>2427.0896100542309</v>
      </c>
      <c r="P146" s="44">
        <f>(Helena!$C$17*10^3)/Helena!$B$8</f>
        <v>2427.0896100542309</v>
      </c>
      <c r="Q146" s="44">
        <f>(Duluth!$C$17*10^3)/Duluth!$B$8</f>
        <v>2427.0896100542309</v>
      </c>
      <c r="R146" s="44">
        <f>(Fairbanks!$C$17*10^3)/Fairbanks!$B$8</f>
        <v>2427.0896100542309</v>
      </c>
    </row>
    <row r="147" spans="1:18">
      <c r="A147" s="38"/>
      <c r="B147" s="39" t="s">
        <v>195</v>
      </c>
      <c r="C147" s="44">
        <f>(Miami!$C$18*10^3)/Miami!$B$8</f>
        <v>0</v>
      </c>
      <c r="D147" s="44">
        <f>(Houston!$C$18*10^3)/Houston!$B$8</f>
        <v>0</v>
      </c>
      <c r="E147" s="44">
        <f>(Phoenix!$C$18*10^3)/Phoenix!$B$8</f>
        <v>0</v>
      </c>
      <c r="F147" s="44">
        <f>(Atlanta!$C$18*10^3)/Atlanta!$B$8</f>
        <v>0</v>
      </c>
      <c r="G147" s="44">
        <f>(LosAngeles!$C$18*10^3)/LosAngeles!$B$8</f>
        <v>0</v>
      </c>
      <c r="H147" s="44">
        <f>(LasVegas!$C$18*10^3)/LasVegas!$B$8</f>
        <v>0</v>
      </c>
      <c r="I147" s="44">
        <f>(SanFrancisco!$C$18*10^3)/SanFrancisco!$B$8</f>
        <v>0</v>
      </c>
      <c r="J147" s="44">
        <f>(Baltimore!$C$18*10^3)/Baltimore!$B$8</f>
        <v>0</v>
      </c>
      <c r="K147" s="44">
        <f>(Albuquerque!$C$18*10^3)/Albuquerque!$B$8</f>
        <v>0</v>
      </c>
      <c r="L147" s="44">
        <f>(Seattle!$C$18*10^3)/Seattle!$B$8</f>
        <v>0</v>
      </c>
      <c r="M147" s="44">
        <f>(Chicago!$C$18*10^3)/Chicago!$B$8</f>
        <v>0</v>
      </c>
      <c r="N147" s="44">
        <f>(Boulder!$C$18*10^3)/Boulder!$B$8</f>
        <v>0</v>
      </c>
      <c r="O147" s="44">
        <f>(Minneapolis!$C$18*10^3)/Minneapolis!$B$8</f>
        <v>0</v>
      </c>
      <c r="P147" s="44">
        <f>(Helena!$C$18*10^3)/Helena!$B$8</f>
        <v>0</v>
      </c>
      <c r="Q147" s="44">
        <f>(Duluth!$C$18*10^3)/Duluth!$B$8</f>
        <v>0</v>
      </c>
      <c r="R147" s="44">
        <f>(Fairbanks!$C$18*10^3)/Fairbanks!$B$8</f>
        <v>0</v>
      </c>
    </row>
    <row r="148" spans="1:18">
      <c r="A148" s="38"/>
      <c r="B148" s="39" t="s">
        <v>196</v>
      </c>
      <c r="C148" s="44">
        <f>(Miami!$C$19*10^3)/Miami!$B$8</f>
        <v>0</v>
      </c>
      <c r="D148" s="44">
        <f>(Houston!$C$19*10^3)/Houston!$B$8</f>
        <v>0</v>
      </c>
      <c r="E148" s="44">
        <f>(Phoenix!$C$19*10^3)/Phoenix!$B$8</f>
        <v>0</v>
      </c>
      <c r="F148" s="44">
        <f>(Atlanta!$C$19*10^3)/Atlanta!$B$8</f>
        <v>0</v>
      </c>
      <c r="G148" s="44">
        <f>(LosAngeles!$C$19*10^3)/LosAngeles!$B$8</f>
        <v>0</v>
      </c>
      <c r="H148" s="44">
        <f>(LasVegas!$C$19*10^3)/LasVegas!$B$8</f>
        <v>0</v>
      </c>
      <c r="I148" s="44">
        <f>(SanFrancisco!$C$19*10^3)/SanFrancisco!$B$8</f>
        <v>0</v>
      </c>
      <c r="J148" s="44">
        <f>(Baltimore!$C$19*10^3)/Baltimore!$B$8</f>
        <v>0</v>
      </c>
      <c r="K148" s="44">
        <f>(Albuquerque!$C$19*10^3)/Albuquerque!$B$8</f>
        <v>0</v>
      </c>
      <c r="L148" s="44">
        <f>(Seattle!$C$19*10^3)/Seattle!$B$8</f>
        <v>0</v>
      </c>
      <c r="M148" s="44">
        <f>(Chicago!$C$19*10^3)/Chicago!$B$8</f>
        <v>0</v>
      </c>
      <c r="N148" s="44">
        <f>(Boulder!$C$19*10^3)/Boulder!$B$8</f>
        <v>0</v>
      </c>
      <c r="O148" s="44">
        <f>(Minneapolis!$C$19*10^3)/Minneapolis!$B$8</f>
        <v>0</v>
      </c>
      <c r="P148" s="44">
        <f>(Helena!$C$19*10^3)/Helena!$B$8</f>
        <v>0</v>
      </c>
      <c r="Q148" s="44">
        <f>(Duluth!$C$19*10^3)/Duluth!$B$8</f>
        <v>0</v>
      </c>
      <c r="R148" s="44">
        <f>(Fairbanks!$C$19*10^3)/Fairbanks!$B$8</f>
        <v>0</v>
      </c>
    </row>
    <row r="149" spans="1:18">
      <c r="A149" s="38"/>
      <c r="B149" s="39" t="s">
        <v>197</v>
      </c>
      <c r="C149" s="44">
        <f>(Miami!$C$20*10^3)/Miami!$B$8</f>
        <v>0</v>
      </c>
      <c r="D149" s="44">
        <f>(Houston!$C$20*10^3)/Houston!$B$8</f>
        <v>0</v>
      </c>
      <c r="E149" s="44">
        <f>(Phoenix!$C$20*10^3)/Phoenix!$B$8</f>
        <v>0</v>
      </c>
      <c r="F149" s="44">
        <f>(Atlanta!$C$20*10^3)/Atlanta!$B$8</f>
        <v>0</v>
      </c>
      <c r="G149" s="44">
        <f>(LosAngeles!$C$20*10^3)/LosAngeles!$B$8</f>
        <v>0</v>
      </c>
      <c r="H149" s="44">
        <f>(LasVegas!$C$20*10^3)/LasVegas!$B$8</f>
        <v>0</v>
      </c>
      <c r="I149" s="44">
        <f>(SanFrancisco!$C$20*10^3)/SanFrancisco!$B$8</f>
        <v>0</v>
      </c>
      <c r="J149" s="44">
        <f>(Baltimore!$C$20*10^3)/Baltimore!$B$8</f>
        <v>0</v>
      </c>
      <c r="K149" s="44">
        <f>(Albuquerque!$C$20*10^3)/Albuquerque!$B$8</f>
        <v>0</v>
      </c>
      <c r="L149" s="44">
        <f>(Seattle!$C$20*10^3)/Seattle!$B$8</f>
        <v>0</v>
      </c>
      <c r="M149" s="44">
        <f>(Chicago!$C$20*10^3)/Chicago!$B$8</f>
        <v>0</v>
      </c>
      <c r="N149" s="44">
        <f>(Boulder!$C$20*10^3)/Boulder!$B$8</f>
        <v>0</v>
      </c>
      <c r="O149" s="44">
        <f>(Minneapolis!$C$20*10^3)/Minneapolis!$B$8</f>
        <v>0</v>
      </c>
      <c r="P149" s="44">
        <f>(Helena!$C$20*10^3)/Helena!$B$8</f>
        <v>0</v>
      </c>
      <c r="Q149" s="44">
        <f>(Duluth!$C$20*10^3)/Duluth!$B$8</f>
        <v>0</v>
      </c>
      <c r="R149" s="44">
        <f>(Fairbanks!$C$20*10^3)/Fairbanks!$B$8</f>
        <v>0</v>
      </c>
    </row>
    <row r="150" spans="1:18">
      <c r="A150" s="38"/>
      <c r="B150" s="39" t="s">
        <v>198</v>
      </c>
      <c r="C150" s="44">
        <f>(Miami!$C$21*10^3)/Miami!$B$8</f>
        <v>0</v>
      </c>
      <c r="D150" s="44">
        <f>(Houston!$C$21*10^3)/Houston!$B$8</f>
        <v>0</v>
      </c>
      <c r="E150" s="44">
        <f>(Phoenix!$C$21*10^3)/Phoenix!$B$8</f>
        <v>0</v>
      </c>
      <c r="F150" s="44">
        <f>(Atlanta!$C$21*10^3)/Atlanta!$B$8</f>
        <v>0</v>
      </c>
      <c r="G150" s="44">
        <f>(LosAngeles!$C$21*10^3)/LosAngeles!$B$8</f>
        <v>0</v>
      </c>
      <c r="H150" s="44">
        <f>(LasVegas!$C$21*10^3)/LasVegas!$B$8</f>
        <v>0</v>
      </c>
      <c r="I150" s="44">
        <f>(SanFrancisco!$C$21*10^3)/SanFrancisco!$B$8</f>
        <v>0</v>
      </c>
      <c r="J150" s="44">
        <f>(Baltimore!$C$21*10^3)/Baltimore!$B$8</f>
        <v>0</v>
      </c>
      <c r="K150" s="44">
        <f>(Albuquerque!$C$21*10^3)/Albuquerque!$B$8</f>
        <v>0</v>
      </c>
      <c r="L150" s="44">
        <f>(Seattle!$C$21*10^3)/Seattle!$B$8</f>
        <v>0</v>
      </c>
      <c r="M150" s="44">
        <f>(Chicago!$C$21*10^3)/Chicago!$B$8</f>
        <v>0</v>
      </c>
      <c r="N150" s="44">
        <f>(Boulder!$C$21*10^3)/Boulder!$B$8</f>
        <v>0</v>
      </c>
      <c r="O150" s="44">
        <f>(Minneapolis!$C$21*10^3)/Minneapolis!$B$8</f>
        <v>0</v>
      </c>
      <c r="P150" s="44">
        <f>(Helena!$C$21*10^3)/Helena!$B$8</f>
        <v>0</v>
      </c>
      <c r="Q150" s="44">
        <f>(Duluth!$C$21*10^3)/Duluth!$B$8</f>
        <v>0</v>
      </c>
      <c r="R150" s="44">
        <f>(Fairbanks!$C$21*10^3)/Fairbanks!$B$8</f>
        <v>0</v>
      </c>
    </row>
    <row r="151" spans="1:18">
      <c r="A151" s="38"/>
      <c r="B151" s="39" t="s">
        <v>199</v>
      </c>
      <c r="C151" s="44">
        <f>(Miami!$C$22*10^3)/Miami!$B$8</f>
        <v>0</v>
      </c>
      <c r="D151" s="44">
        <f>(Houston!$C$22*10^3)/Houston!$B$8</f>
        <v>0</v>
      </c>
      <c r="E151" s="44">
        <f>(Phoenix!$C$22*10^3)/Phoenix!$B$8</f>
        <v>0</v>
      </c>
      <c r="F151" s="44">
        <f>(Atlanta!$C$22*10^3)/Atlanta!$B$8</f>
        <v>0</v>
      </c>
      <c r="G151" s="44">
        <f>(LosAngeles!$C$22*10^3)/LosAngeles!$B$8</f>
        <v>0</v>
      </c>
      <c r="H151" s="44">
        <f>(LasVegas!$C$22*10^3)/LasVegas!$B$8</f>
        <v>0</v>
      </c>
      <c r="I151" s="44">
        <f>(SanFrancisco!$C$22*10^3)/SanFrancisco!$B$8</f>
        <v>0</v>
      </c>
      <c r="J151" s="44">
        <f>(Baltimore!$C$22*10^3)/Baltimore!$B$8</f>
        <v>0</v>
      </c>
      <c r="K151" s="44">
        <f>(Albuquerque!$C$22*10^3)/Albuquerque!$B$8</f>
        <v>0</v>
      </c>
      <c r="L151" s="44">
        <f>(Seattle!$C$22*10^3)/Seattle!$B$8</f>
        <v>0</v>
      </c>
      <c r="M151" s="44">
        <f>(Chicago!$C$22*10^3)/Chicago!$B$8</f>
        <v>0</v>
      </c>
      <c r="N151" s="44">
        <f>(Boulder!$C$22*10^3)/Boulder!$B$8</f>
        <v>0</v>
      </c>
      <c r="O151" s="44">
        <f>(Minneapolis!$C$22*10^3)/Minneapolis!$B$8</f>
        <v>0</v>
      </c>
      <c r="P151" s="44">
        <f>(Helena!$C$22*10^3)/Helena!$B$8</f>
        <v>0</v>
      </c>
      <c r="Q151" s="44">
        <f>(Duluth!$C$22*10^3)/Duluth!$B$8</f>
        <v>0</v>
      </c>
      <c r="R151" s="44">
        <f>(Fairbanks!$C$22*10^3)/Fairbanks!$B$8</f>
        <v>0</v>
      </c>
    </row>
    <row r="152" spans="1:18">
      <c r="A152" s="38"/>
      <c r="B152" s="39" t="s">
        <v>200</v>
      </c>
      <c r="C152" s="44">
        <f>(Miami!$C$23*10^3)/Miami!$B$8</f>
        <v>0</v>
      </c>
      <c r="D152" s="44">
        <f>(Houston!$C$23*10^3)/Houston!$B$8</f>
        <v>0</v>
      </c>
      <c r="E152" s="44">
        <f>(Phoenix!$C$23*10^3)/Phoenix!$B$8</f>
        <v>0</v>
      </c>
      <c r="F152" s="44">
        <f>(Atlanta!$C$23*10^3)/Atlanta!$B$8</f>
        <v>0</v>
      </c>
      <c r="G152" s="44">
        <f>(LosAngeles!$C$23*10^3)/LosAngeles!$B$8</f>
        <v>0</v>
      </c>
      <c r="H152" s="44">
        <f>(LasVegas!$C$23*10^3)/LasVegas!$B$8</f>
        <v>0</v>
      </c>
      <c r="I152" s="44">
        <f>(SanFrancisco!$C$23*10^3)/SanFrancisco!$B$8</f>
        <v>0</v>
      </c>
      <c r="J152" s="44">
        <f>(Baltimore!$C$23*10^3)/Baltimore!$B$8</f>
        <v>0</v>
      </c>
      <c r="K152" s="44">
        <f>(Albuquerque!$C$23*10^3)/Albuquerque!$B$8</f>
        <v>0</v>
      </c>
      <c r="L152" s="44">
        <f>(Seattle!$C$23*10^3)/Seattle!$B$8</f>
        <v>0</v>
      </c>
      <c r="M152" s="44">
        <f>(Chicago!$C$23*10^3)/Chicago!$B$8</f>
        <v>0</v>
      </c>
      <c r="N152" s="44">
        <f>(Boulder!$C$23*10^3)/Boulder!$B$8</f>
        <v>0</v>
      </c>
      <c r="O152" s="44">
        <f>(Minneapolis!$C$23*10^3)/Minneapolis!$B$8</f>
        <v>0</v>
      </c>
      <c r="P152" s="44">
        <f>(Helena!$C$23*10^3)/Helena!$B$8</f>
        <v>0</v>
      </c>
      <c r="Q152" s="44">
        <f>(Duluth!$C$23*10^3)/Duluth!$B$8</f>
        <v>0</v>
      </c>
      <c r="R152" s="44">
        <f>(Fairbanks!$C$23*10^3)/Fairbanks!$B$8</f>
        <v>0</v>
      </c>
    </row>
    <row r="153" spans="1:18">
      <c r="A153" s="38"/>
      <c r="B153" s="39" t="s">
        <v>183</v>
      </c>
      <c r="C153" s="44">
        <f>(Miami!$C$24*10^3)/Miami!$B$8</f>
        <v>188.04338469484375</v>
      </c>
      <c r="D153" s="44">
        <f>(Houston!$C$24*10^3)/Houston!$B$8</f>
        <v>229.31910131703538</v>
      </c>
      <c r="E153" s="44">
        <f>(Phoenix!$C$24*10^3)/Phoenix!$B$8</f>
        <v>205.56081604545062</v>
      </c>
      <c r="F153" s="44">
        <f>(Atlanta!$C$24*10^3)/Atlanta!$B$8</f>
        <v>269.04536455194972</v>
      </c>
      <c r="G153" s="44">
        <f>(LosAngeles!$C$24*10^3)/LosAngeles!$B$8</f>
        <v>261.34113798743221</v>
      </c>
      <c r="H153" s="44">
        <f>(LasVegas!$C$24*10^3)/LasVegas!$B$8</f>
        <v>234.13962296634242</v>
      </c>
      <c r="I153" s="44">
        <f>(SanFrancisco!$C$24*10^3)/SanFrancisco!$B$8</f>
        <v>295.38607213566326</v>
      </c>
      <c r="J153" s="44">
        <f>(Baltimore!$C$24*10^3)/Baltimore!$B$8</f>
        <v>300.29267452870795</v>
      </c>
      <c r="K153" s="44">
        <f>(Albuquerque!$C$24*10^3)/Albuquerque!$B$8</f>
        <v>294.39614358268057</v>
      </c>
      <c r="L153" s="44">
        <f>(Seattle!$C$24*10^3)/Seattle!$B$8</f>
        <v>316.56193509511922</v>
      </c>
      <c r="M153" s="44">
        <f>(Chicago!$C$24*10^3)/Chicago!$B$8</f>
        <v>327.75243178101056</v>
      </c>
      <c r="N153" s="44">
        <f>(Boulder!$C$24*10^3)/Boulder!$B$8</f>
        <v>326.28905913747093</v>
      </c>
      <c r="O153" s="44">
        <f>(Minneapolis!$C$24*10^3)/Minneapolis!$B$8</f>
        <v>351.42463630885771</v>
      </c>
      <c r="P153" s="44">
        <f>(Helena!$C$24*10^3)/Helena!$B$8</f>
        <v>355.72867349573897</v>
      </c>
      <c r="Q153" s="44">
        <f>(Duluth!$C$24*10^3)/Duluth!$B$8</f>
        <v>390.54833433760865</v>
      </c>
      <c r="R153" s="44">
        <f>(Fairbanks!$C$24*10^3)/Fairbanks!$B$8</f>
        <v>437.8497030214341</v>
      </c>
    </row>
    <row r="154" spans="1:18">
      <c r="A154" s="38"/>
      <c r="B154" s="39" t="s">
        <v>201</v>
      </c>
      <c r="C154" s="44">
        <f>(Miami!$C$25*10^3)/Miami!$B$8</f>
        <v>0</v>
      </c>
      <c r="D154" s="44">
        <f>(Houston!$C$25*10^3)/Houston!$B$8</f>
        <v>0</v>
      </c>
      <c r="E154" s="44">
        <f>(Phoenix!$C$25*10^3)/Phoenix!$B$8</f>
        <v>0</v>
      </c>
      <c r="F154" s="44">
        <f>(Atlanta!$C$25*10^3)/Atlanta!$B$8</f>
        <v>0</v>
      </c>
      <c r="G154" s="44">
        <f>(LosAngeles!$C$25*10^3)/LosAngeles!$B$8</f>
        <v>0</v>
      </c>
      <c r="H154" s="44">
        <f>(LasVegas!$C$25*10^3)/LasVegas!$B$8</f>
        <v>0</v>
      </c>
      <c r="I154" s="44">
        <f>(SanFrancisco!$C$25*10^3)/SanFrancisco!$B$8</f>
        <v>0</v>
      </c>
      <c r="J154" s="44">
        <f>(Baltimore!$C$25*10^3)/Baltimore!$B$8</f>
        <v>0</v>
      </c>
      <c r="K154" s="44">
        <f>(Albuquerque!$C$25*10^3)/Albuquerque!$B$8</f>
        <v>0</v>
      </c>
      <c r="L154" s="44">
        <f>(Seattle!$C$25*10^3)/Seattle!$B$8</f>
        <v>0</v>
      </c>
      <c r="M154" s="44">
        <f>(Chicago!$C$25*10^3)/Chicago!$B$8</f>
        <v>0</v>
      </c>
      <c r="N154" s="44">
        <f>(Boulder!$C$25*10^3)/Boulder!$B$8</f>
        <v>0</v>
      </c>
      <c r="O154" s="44">
        <f>(Minneapolis!$C$25*10^3)/Minneapolis!$B$8</f>
        <v>0</v>
      </c>
      <c r="P154" s="44">
        <f>(Helena!$C$25*10^3)/Helena!$B$8</f>
        <v>0</v>
      </c>
      <c r="Q154" s="44">
        <f>(Duluth!$C$25*10^3)/Duluth!$B$8</f>
        <v>0</v>
      </c>
      <c r="R154" s="44">
        <f>(Fairbanks!$C$25*10^3)/Fairbanks!$B$8</f>
        <v>0</v>
      </c>
    </row>
    <row r="155" spans="1:18">
      <c r="A155" s="38"/>
      <c r="B155" s="39" t="s">
        <v>202</v>
      </c>
      <c r="C155" s="44">
        <f>(Miami!$C$26*10^3)/Miami!$B$8</f>
        <v>0</v>
      </c>
      <c r="D155" s="44">
        <f>(Houston!$C$26*10^3)/Houston!$B$8</f>
        <v>0</v>
      </c>
      <c r="E155" s="44">
        <f>(Phoenix!$C$26*10^3)/Phoenix!$B$8</f>
        <v>0</v>
      </c>
      <c r="F155" s="44">
        <f>(Atlanta!$C$26*10^3)/Atlanta!$B$8</f>
        <v>0</v>
      </c>
      <c r="G155" s="44">
        <f>(LosAngeles!$C$26*10^3)/LosAngeles!$B$8</f>
        <v>0</v>
      </c>
      <c r="H155" s="44">
        <f>(LasVegas!$C$26*10^3)/LasVegas!$B$8</f>
        <v>0</v>
      </c>
      <c r="I155" s="44">
        <f>(SanFrancisco!$C$26*10^3)/SanFrancisco!$B$8</f>
        <v>0</v>
      </c>
      <c r="J155" s="44">
        <f>(Baltimore!$C$26*10^3)/Baltimore!$B$8</f>
        <v>0</v>
      </c>
      <c r="K155" s="44">
        <f>(Albuquerque!$C$26*10^3)/Albuquerque!$B$8</f>
        <v>0</v>
      </c>
      <c r="L155" s="44">
        <f>(Seattle!$C$26*10^3)/Seattle!$B$8</f>
        <v>0</v>
      </c>
      <c r="M155" s="44">
        <f>(Chicago!$C$26*10^3)/Chicago!$B$8</f>
        <v>0</v>
      </c>
      <c r="N155" s="44">
        <f>(Boulder!$C$26*10^3)/Boulder!$B$8</f>
        <v>0</v>
      </c>
      <c r="O155" s="44">
        <f>(Minneapolis!$C$26*10^3)/Minneapolis!$B$8</f>
        <v>0</v>
      </c>
      <c r="P155" s="44">
        <f>(Helena!$C$26*10^3)/Helena!$B$8</f>
        <v>0</v>
      </c>
      <c r="Q155" s="44">
        <f>(Duluth!$C$26*10^3)/Duluth!$B$8</f>
        <v>0</v>
      </c>
      <c r="R155" s="44">
        <f>(Fairbanks!$C$26*10^3)/Fairbanks!$B$8</f>
        <v>0</v>
      </c>
    </row>
    <row r="156" spans="1:18">
      <c r="A156" s="38"/>
      <c r="B156" s="39" t="s">
        <v>92</v>
      </c>
      <c r="C156" s="44">
        <f>(Miami!$C$28*10^3)/Miami!$B$8</f>
        <v>2644.744770594818</v>
      </c>
      <c r="D156" s="44">
        <f>(Houston!$C$28*10^3)/Houston!$B$8</f>
        <v>3137.6861496083325</v>
      </c>
      <c r="E156" s="44">
        <f>(Phoenix!$C$28*10^3)/Phoenix!$B$8</f>
        <v>2956.5292244124989</v>
      </c>
      <c r="F156" s="44">
        <f>(Atlanta!$C$28*10^3)/Atlanta!$B$8</f>
        <v>3649.3500903847807</v>
      </c>
      <c r="G156" s="44">
        <f>(LosAngeles!$C$28*10^3)/LosAngeles!$B$8</f>
        <v>2920.0740294396142</v>
      </c>
      <c r="H156" s="44">
        <f>(LasVegas!$C$28*10^3)/LasVegas!$B$8</f>
        <v>3244.7705948179391</v>
      </c>
      <c r="I156" s="44">
        <f>(SanFrancisco!$C$28*10^3)/SanFrancisco!$B$8</f>
        <v>3434.3203925281914</v>
      </c>
      <c r="J156" s="44">
        <f>(Baltimore!$C$28*10^3)/Baltimore!$B$8</f>
        <v>4446.7160196264103</v>
      </c>
      <c r="K156" s="44">
        <f>(Albuquerque!$C$28*10^3)/Albuquerque!$B$8</f>
        <v>3879.0565550486353</v>
      </c>
      <c r="L156" s="44">
        <f>(Seattle!$C$28*10^3)/Seattle!$B$8</f>
        <v>4155.1605405870705</v>
      </c>
      <c r="M156" s="44">
        <f>(Chicago!$C$28*10^3)/Chicago!$B$8</f>
        <v>5210.3813376947573</v>
      </c>
      <c r="N156" s="44">
        <f>(Boulder!$C$28*10^3)/Boulder!$B$8</f>
        <v>4491.4780063699745</v>
      </c>
      <c r="O156" s="44">
        <f>(Minneapolis!$C$28*10^3)/Minneapolis!$B$8</f>
        <v>6021.175862959456</v>
      </c>
      <c r="P156" s="44">
        <f>(Helena!$C$28*10^3)/Helena!$B$8</f>
        <v>5357.1920461392783</v>
      </c>
      <c r="Q156" s="44">
        <f>(Duluth!$C$28*10^3)/Duluth!$B$8</f>
        <v>6853.017130068004</v>
      </c>
      <c r="R156" s="44">
        <f>(Fairbanks!$C$28*10^3)/Fairbanks!$B$8</f>
        <v>9340.4923818541793</v>
      </c>
    </row>
    <row r="157" spans="1:18">
      <c r="A157" s="38"/>
      <c r="B157" s="36" t="s">
        <v>217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</row>
    <row r="158" spans="1:18">
      <c r="A158" s="38"/>
      <c r="B158" s="39" t="s">
        <v>72</v>
      </c>
      <c r="C158" s="44">
        <f>(Miami!$E$13*10^3)/Miami!$B$8</f>
        <v>0</v>
      </c>
      <c r="D158" s="44">
        <f>(Houston!$E$13*10^3)/Houston!$B$8</f>
        <v>0</v>
      </c>
      <c r="E158" s="44">
        <f>(Phoenix!$E$13*10^3)/Phoenix!$B$8</f>
        <v>0</v>
      </c>
      <c r="F158" s="44">
        <f>(Atlanta!$E$13*10^3)/Atlanta!$B$8</f>
        <v>0</v>
      </c>
      <c r="G158" s="44">
        <f>(LosAngeles!$E$13*10^3)/LosAngeles!$B$8</f>
        <v>0</v>
      </c>
      <c r="H158" s="44">
        <f>(LasVegas!$E$13*10^3)/LasVegas!$B$8</f>
        <v>0</v>
      </c>
      <c r="I158" s="44">
        <f>(SanFrancisco!$E$13*10^3)/SanFrancisco!$B$8</f>
        <v>0</v>
      </c>
      <c r="J158" s="44">
        <f>(Baltimore!$E$13*10^3)/Baltimore!$B$8</f>
        <v>0</v>
      </c>
      <c r="K158" s="44">
        <f>(Albuquerque!$E$13*10^3)/Albuquerque!$B$8</f>
        <v>0</v>
      </c>
      <c r="L158" s="44">
        <f>(Seattle!$E$13*10^3)/Seattle!$B$8</f>
        <v>0</v>
      </c>
      <c r="M158" s="44">
        <f>(Chicago!$E$13*10^3)/Chicago!$B$8</f>
        <v>0</v>
      </c>
      <c r="N158" s="44">
        <f>(Boulder!$E$13*10^3)/Boulder!$B$8</f>
        <v>0</v>
      </c>
      <c r="O158" s="44">
        <f>(Minneapolis!$E$13*10^3)/Minneapolis!$B$8</f>
        <v>0</v>
      </c>
      <c r="P158" s="44">
        <f>(Helena!$E$13*10^3)/Helena!$B$8</f>
        <v>0</v>
      </c>
      <c r="Q158" s="44">
        <f>(Duluth!$E$13*10^3)/Duluth!$B$8</f>
        <v>0</v>
      </c>
      <c r="R158" s="44">
        <f>(Fairbanks!$E$13*10^3)/Fairbanks!$B$8</f>
        <v>0</v>
      </c>
    </row>
    <row r="159" spans="1:18">
      <c r="A159" s="38"/>
      <c r="B159" s="39" t="s">
        <v>73</v>
      </c>
      <c r="C159" s="44">
        <f>(Miami!$E$14*10^3)/Miami!$B$8</f>
        <v>0</v>
      </c>
      <c r="D159" s="44">
        <f>(Houston!$E$14*10^3)/Houston!$B$8</f>
        <v>0</v>
      </c>
      <c r="E159" s="44">
        <f>(Phoenix!$E$14*10^3)/Phoenix!$B$8</f>
        <v>0</v>
      </c>
      <c r="F159" s="44">
        <f>(Atlanta!$E$14*10^3)/Atlanta!$B$8</f>
        <v>0</v>
      </c>
      <c r="G159" s="44">
        <f>(LosAngeles!$E$14*10^3)/LosAngeles!$B$8</f>
        <v>0</v>
      </c>
      <c r="H159" s="44">
        <f>(LasVegas!$E$14*10^3)/LasVegas!$B$8</f>
        <v>0</v>
      </c>
      <c r="I159" s="44">
        <f>(SanFrancisco!$E$14*10^3)/SanFrancisco!$B$8</f>
        <v>0</v>
      </c>
      <c r="J159" s="44">
        <f>(Baltimore!$E$14*10^3)/Baltimore!$B$8</f>
        <v>0</v>
      </c>
      <c r="K159" s="44">
        <f>(Albuquerque!$E$14*10^3)/Albuquerque!$B$8</f>
        <v>0</v>
      </c>
      <c r="L159" s="44">
        <f>(Seattle!$E$14*10^3)/Seattle!$B$8</f>
        <v>0</v>
      </c>
      <c r="M159" s="44">
        <f>(Chicago!$E$14*10^3)/Chicago!$B$8</f>
        <v>0</v>
      </c>
      <c r="N159" s="44">
        <f>(Boulder!$E$14*10^3)/Boulder!$B$8</f>
        <v>0</v>
      </c>
      <c r="O159" s="44">
        <f>(Minneapolis!$E$14*10^3)/Minneapolis!$B$8</f>
        <v>0</v>
      </c>
      <c r="P159" s="44">
        <f>(Helena!$E$14*10^3)/Helena!$B$8</f>
        <v>0</v>
      </c>
      <c r="Q159" s="44">
        <f>(Duluth!$E$14*10^3)/Duluth!$B$8</f>
        <v>0</v>
      </c>
      <c r="R159" s="44">
        <f>(Fairbanks!$E$14*10^3)/Fairbanks!$B$8</f>
        <v>0</v>
      </c>
    </row>
    <row r="160" spans="1:18">
      <c r="A160" s="38"/>
      <c r="B160" s="39" t="s">
        <v>81</v>
      </c>
      <c r="C160" s="44">
        <f>(Miami!$E$15*10^3)/Miami!$B$8</f>
        <v>0</v>
      </c>
      <c r="D160" s="44">
        <f>(Houston!$E$15*10^3)/Houston!$B$8</f>
        <v>0</v>
      </c>
      <c r="E160" s="44">
        <f>(Phoenix!$E$15*10^3)/Phoenix!$B$8</f>
        <v>0</v>
      </c>
      <c r="F160" s="44">
        <f>(Atlanta!$E$15*10^3)/Atlanta!$B$8</f>
        <v>0</v>
      </c>
      <c r="G160" s="44">
        <f>(LosAngeles!$E$15*10^3)/LosAngeles!$B$8</f>
        <v>0</v>
      </c>
      <c r="H160" s="44">
        <f>(LasVegas!$E$15*10^3)/LasVegas!$B$8</f>
        <v>0</v>
      </c>
      <c r="I160" s="44">
        <f>(SanFrancisco!$E$15*10^3)/SanFrancisco!$B$8</f>
        <v>0</v>
      </c>
      <c r="J160" s="44">
        <f>(Baltimore!$E$15*10^3)/Baltimore!$B$8</f>
        <v>0</v>
      </c>
      <c r="K160" s="44">
        <f>(Albuquerque!$E$15*10^3)/Albuquerque!$B$8</f>
        <v>0</v>
      </c>
      <c r="L160" s="44">
        <f>(Seattle!$E$15*10^3)/Seattle!$B$8</f>
        <v>0</v>
      </c>
      <c r="M160" s="44">
        <f>(Chicago!$E$15*10^3)/Chicago!$B$8</f>
        <v>0</v>
      </c>
      <c r="N160" s="44">
        <f>(Boulder!$E$15*10^3)/Boulder!$B$8</f>
        <v>0</v>
      </c>
      <c r="O160" s="44">
        <f>(Minneapolis!$E$15*10^3)/Minneapolis!$B$8</f>
        <v>0</v>
      </c>
      <c r="P160" s="44">
        <f>(Helena!$E$15*10^3)/Helena!$B$8</f>
        <v>0</v>
      </c>
      <c r="Q160" s="44">
        <f>(Duluth!$E$15*10^3)/Duluth!$B$8</f>
        <v>0</v>
      </c>
      <c r="R160" s="44">
        <f>(Fairbanks!$E$15*10^3)/Fairbanks!$B$8</f>
        <v>0</v>
      </c>
    </row>
    <row r="161" spans="1:18">
      <c r="A161" s="38"/>
      <c r="B161" s="39" t="s">
        <v>82</v>
      </c>
      <c r="C161" s="44">
        <f>(Miami!$E$16*10^3)/Miami!$B$8</f>
        <v>0</v>
      </c>
      <c r="D161" s="44">
        <f>(Houston!$E$16*10^3)/Houston!$B$8</f>
        <v>0</v>
      </c>
      <c r="E161" s="44">
        <f>(Phoenix!$E$16*10^3)/Phoenix!$B$8</f>
        <v>0</v>
      </c>
      <c r="F161" s="44">
        <f>(Atlanta!$E$16*10^3)/Atlanta!$B$8</f>
        <v>0</v>
      </c>
      <c r="G161" s="44">
        <f>(LosAngeles!$E$16*10^3)/LosAngeles!$B$8</f>
        <v>0</v>
      </c>
      <c r="H161" s="44">
        <f>(LasVegas!$E$16*10^3)/LasVegas!$B$8</f>
        <v>0</v>
      </c>
      <c r="I161" s="44">
        <f>(SanFrancisco!$E$16*10^3)/SanFrancisco!$B$8</f>
        <v>0</v>
      </c>
      <c r="J161" s="44">
        <f>(Baltimore!$E$16*10^3)/Baltimore!$B$8</f>
        <v>0</v>
      </c>
      <c r="K161" s="44">
        <f>(Albuquerque!$E$16*10^3)/Albuquerque!$B$8</f>
        <v>0</v>
      </c>
      <c r="L161" s="44">
        <f>(Seattle!$E$16*10^3)/Seattle!$B$8</f>
        <v>0</v>
      </c>
      <c r="M161" s="44">
        <f>(Chicago!$E$16*10^3)/Chicago!$B$8</f>
        <v>0</v>
      </c>
      <c r="N161" s="44">
        <f>(Boulder!$E$16*10^3)/Boulder!$B$8</f>
        <v>0</v>
      </c>
      <c r="O161" s="44">
        <f>(Minneapolis!$E$16*10^3)/Minneapolis!$B$8</f>
        <v>0</v>
      </c>
      <c r="P161" s="44">
        <f>(Helena!$E$16*10^3)/Helena!$B$8</f>
        <v>0</v>
      </c>
      <c r="Q161" s="44">
        <f>(Duluth!$E$16*10^3)/Duluth!$B$8</f>
        <v>0</v>
      </c>
      <c r="R161" s="44">
        <f>(Fairbanks!$E$16*10^3)/Fairbanks!$B$8</f>
        <v>0</v>
      </c>
    </row>
    <row r="162" spans="1:18">
      <c r="A162" s="38"/>
      <c r="B162" s="39" t="s">
        <v>83</v>
      </c>
      <c r="C162" s="44">
        <f>(Miami!$E$17*10^3)/Miami!$B$8</f>
        <v>0</v>
      </c>
      <c r="D162" s="44">
        <f>(Houston!$E$17*10^3)/Houston!$B$8</f>
        <v>0</v>
      </c>
      <c r="E162" s="44">
        <f>(Phoenix!$E$17*10^3)/Phoenix!$B$8</f>
        <v>0</v>
      </c>
      <c r="F162" s="44">
        <f>(Atlanta!$E$17*10^3)/Atlanta!$B$8</f>
        <v>0</v>
      </c>
      <c r="G162" s="44">
        <f>(LosAngeles!$E$17*10^3)/LosAngeles!$B$8</f>
        <v>0</v>
      </c>
      <c r="H162" s="44">
        <f>(LasVegas!$E$17*10^3)/LasVegas!$B$8</f>
        <v>0</v>
      </c>
      <c r="I162" s="44">
        <f>(SanFrancisco!$E$17*10^3)/SanFrancisco!$B$8</f>
        <v>0</v>
      </c>
      <c r="J162" s="44">
        <f>(Baltimore!$E$17*10^3)/Baltimore!$B$8</f>
        <v>0</v>
      </c>
      <c r="K162" s="44">
        <f>(Albuquerque!$E$17*10^3)/Albuquerque!$B$8</f>
        <v>0</v>
      </c>
      <c r="L162" s="44">
        <f>(Seattle!$E$17*10^3)/Seattle!$B$8</f>
        <v>0</v>
      </c>
      <c r="M162" s="44">
        <f>(Chicago!$E$17*10^3)/Chicago!$B$8</f>
        <v>0</v>
      </c>
      <c r="N162" s="44">
        <f>(Boulder!$E$17*10^3)/Boulder!$B$8</f>
        <v>0</v>
      </c>
      <c r="O162" s="44">
        <f>(Minneapolis!$E$17*10^3)/Minneapolis!$B$8</f>
        <v>0</v>
      </c>
      <c r="P162" s="44">
        <f>(Helena!$E$17*10^3)/Helena!$B$8</f>
        <v>0</v>
      </c>
      <c r="Q162" s="44">
        <f>(Duluth!$E$17*10^3)/Duluth!$B$8</f>
        <v>0</v>
      </c>
      <c r="R162" s="44">
        <f>(Fairbanks!$E$17*10^3)/Fairbanks!$B$8</f>
        <v>0</v>
      </c>
    </row>
    <row r="163" spans="1:18">
      <c r="A163" s="38"/>
      <c r="B163" s="39" t="s">
        <v>84</v>
      </c>
      <c r="C163" s="44">
        <f>(Miami!$E$18*10^3)/Miami!$B$8</f>
        <v>0</v>
      </c>
      <c r="D163" s="44">
        <f>(Houston!$E$18*10^3)/Houston!$B$8</f>
        <v>0</v>
      </c>
      <c r="E163" s="44">
        <f>(Phoenix!$E$18*10^3)/Phoenix!$B$8</f>
        <v>0</v>
      </c>
      <c r="F163" s="44">
        <f>(Atlanta!$E$18*10^3)/Atlanta!$B$8</f>
        <v>0</v>
      </c>
      <c r="G163" s="44">
        <f>(LosAngeles!$E$18*10^3)/LosAngeles!$B$8</f>
        <v>0</v>
      </c>
      <c r="H163" s="44">
        <f>(LasVegas!$E$18*10^3)/LasVegas!$B$8</f>
        <v>0</v>
      </c>
      <c r="I163" s="44">
        <f>(SanFrancisco!$E$18*10^3)/SanFrancisco!$B$8</f>
        <v>0</v>
      </c>
      <c r="J163" s="44">
        <f>(Baltimore!$E$18*10^3)/Baltimore!$B$8</f>
        <v>0</v>
      </c>
      <c r="K163" s="44">
        <f>(Albuquerque!$E$18*10^3)/Albuquerque!$B$8</f>
        <v>0</v>
      </c>
      <c r="L163" s="44">
        <f>(Seattle!$E$18*10^3)/Seattle!$B$8</f>
        <v>0</v>
      </c>
      <c r="M163" s="44">
        <f>(Chicago!$E$18*10^3)/Chicago!$B$8</f>
        <v>0</v>
      </c>
      <c r="N163" s="44">
        <f>(Boulder!$E$18*10^3)/Boulder!$B$8</f>
        <v>0</v>
      </c>
      <c r="O163" s="44">
        <f>(Minneapolis!$E$18*10^3)/Minneapolis!$B$8</f>
        <v>0</v>
      </c>
      <c r="P163" s="44">
        <f>(Helena!$E$18*10^3)/Helena!$B$8</f>
        <v>0</v>
      </c>
      <c r="Q163" s="44">
        <f>(Duluth!$E$18*10^3)/Duluth!$B$8</f>
        <v>0</v>
      </c>
      <c r="R163" s="44">
        <f>(Fairbanks!$E$18*10^3)/Fairbanks!$B$8</f>
        <v>0</v>
      </c>
    </row>
    <row r="164" spans="1:18">
      <c r="A164" s="38"/>
      <c r="B164" s="39" t="s">
        <v>85</v>
      </c>
      <c r="C164" s="44">
        <f>(Miami!$E$19*10^3)/Miami!$B$8</f>
        <v>0</v>
      </c>
      <c r="D164" s="44">
        <f>(Houston!$E$19*10^3)/Houston!$B$8</f>
        <v>0</v>
      </c>
      <c r="E164" s="44">
        <f>(Phoenix!$E$19*10^3)/Phoenix!$B$8</f>
        <v>0</v>
      </c>
      <c r="F164" s="44">
        <f>(Atlanta!$E$19*10^3)/Atlanta!$B$8</f>
        <v>0</v>
      </c>
      <c r="G164" s="44">
        <f>(LosAngeles!$E$19*10^3)/LosAngeles!$B$8</f>
        <v>0</v>
      </c>
      <c r="H164" s="44">
        <f>(LasVegas!$E$19*10^3)/LasVegas!$B$8</f>
        <v>0</v>
      </c>
      <c r="I164" s="44">
        <f>(SanFrancisco!$E$19*10^3)/SanFrancisco!$B$8</f>
        <v>0</v>
      </c>
      <c r="J164" s="44">
        <f>(Baltimore!$E$19*10^3)/Baltimore!$B$8</f>
        <v>0</v>
      </c>
      <c r="K164" s="44">
        <f>(Albuquerque!$E$19*10^3)/Albuquerque!$B$8</f>
        <v>0</v>
      </c>
      <c r="L164" s="44">
        <f>(Seattle!$E$19*10^3)/Seattle!$B$8</f>
        <v>0</v>
      </c>
      <c r="M164" s="44">
        <f>(Chicago!$E$19*10^3)/Chicago!$B$8</f>
        <v>0</v>
      </c>
      <c r="N164" s="44">
        <f>(Boulder!$E$19*10^3)/Boulder!$B$8</f>
        <v>0</v>
      </c>
      <c r="O164" s="44">
        <f>(Minneapolis!$E$19*10^3)/Minneapolis!$B$8</f>
        <v>0</v>
      </c>
      <c r="P164" s="44">
        <f>(Helena!$E$19*10^3)/Helena!$B$8</f>
        <v>0</v>
      </c>
      <c r="Q164" s="44">
        <f>(Duluth!$E$19*10^3)/Duluth!$B$8</f>
        <v>0</v>
      </c>
      <c r="R164" s="44">
        <f>(Fairbanks!$E$19*10^3)/Fairbanks!$B$8</f>
        <v>0</v>
      </c>
    </row>
    <row r="165" spans="1:18">
      <c r="A165" s="38"/>
      <c r="B165" s="39" t="s">
        <v>86</v>
      </c>
      <c r="C165" s="44">
        <f>(Miami!$E$20*10^3)/Miami!$B$8</f>
        <v>0</v>
      </c>
      <c r="D165" s="44">
        <f>(Houston!$E$20*10^3)/Houston!$B$8</f>
        <v>0</v>
      </c>
      <c r="E165" s="44">
        <f>(Phoenix!$E$20*10^3)/Phoenix!$B$8</f>
        <v>0</v>
      </c>
      <c r="F165" s="44">
        <f>(Atlanta!$E$20*10^3)/Atlanta!$B$8</f>
        <v>0</v>
      </c>
      <c r="G165" s="44">
        <f>(LosAngeles!$E$20*10^3)/LosAngeles!$B$8</f>
        <v>0</v>
      </c>
      <c r="H165" s="44">
        <f>(LasVegas!$E$20*10^3)/LasVegas!$B$8</f>
        <v>0</v>
      </c>
      <c r="I165" s="44">
        <f>(SanFrancisco!$E$20*10^3)/SanFrancisco!$B$8</f>
        <v>0</v>
      </c>
      <c r="J165" s="44">
        <f>(Baltimore!$E$20*10^3)/Baltimore!$B$8</f>
        <v>0</v>
      </c>
      <c r="K165" s="44">
        <f>(Albuquerque!$E$20*10^3)/Albuquerque!$B$8</f>
        <v>0</v>
      </c>
      <c r="L165" s="44">
        <f>(Seattle!$E$20*10^3)/Seattle!$B$8</f>
        <v>0</v>
      </c>
      <c r="M165" s="44">
        <f>(Chicago!$E$20*10^3)/Chicago!$B$8</f>
        <v>0</v>
      </c>
      <c r="N165" s="44">
        <f>(Boulder!$E$20*10^3)/Boulder!$B$8</f>
        <v>0</v>
      </c>
      <c r="O165" s="44">
        <f>(Minneapolis!$E$20*10^3)/Minneapolis!$B$8</f>
        <v>0</v>
      </c>
      <c r="P165" s="44">
        <f>(Helena!$E$20*10^3)/Helena!$B$8</f>
        <v>0</v>
      </c>
      <c r="Q165" s="44">
        <f>(Duluth!$E$20*10^3)/Duluth!$B$8</f>
        <v>0</v>
      </c>
      <c r="R165" s="44">
        <f>(Fairbanks!$E$20*10^3)/Fairbanks!$B$8</f>
        <v>0</v>
      </c>
    </row>
    <row r="166" spans="1:18">
      <c r="A166" s="38"/>
      <c r="B166" s="39" t="s">
        <v>87</v>
      </c>
      <c r="C166" s="44">
        <f>(Miami!$E$21*10^3)/Miami!$B$8</f>
        <v>0</v>
      </c>
      <c r="D166" s="44">
        <f>(Houston!$E$21*10^3)/Houston!$B$8</f>
        <v>0</v>
      </c>
      <c r="E166" s="44">
        <f>(Phoenix!$E$21*10^3)/Phoenix!$B$8</f>
        <v>0</v>
      </c>
      <c r="F166" s="44">
        <f>(Atlanta!$E$21*10^3)/Atlanta!$B$8</f>
        <v>0</v>
      </c>
      <c r="G166" s="44">
        <f>(LosAngeles!$E$21*10^3)/LosAngeles!$B$8</f>
        <v>0</v>
      </c>
      <c r="H166" s="44">
        <f>(LasVegas!$E$21*10^3)/LasVegas!$B$8</f>
        <v>0</v>
      </c>
      <c r="I166" s="44">
        <f>(SanFrancisco!$E$21*10^3)/SanFrancisco!$B$8</f>
        <v>0</v>
      </c>
      <c r="J166" s="44">
        <f>(Baltimore!$E$21*10^3)/Baltimore!$B$8</f>
        <v>0</v>
      </c>
      <c r="K166" s="44">
        <f>(Albuquerque!$E$21*10^3)/Albuquerque!$B$8</f>
        <v>0</v>
      </c>
      <c r="L166" s="44">
        <f>(Seattle!$E$21*10^3)/Seattle!$B$8</f>
        <v>0</v>
      </c>
      <c r="M166" s="44">
        <f>(Chicago!$E$21*10^3)/Chicago!$B$8</f>
        <v>0</v>
      </c>
      <c r="N166" s="44">
        <f>(Boulder!$E$21*10^3)/Boulder!$B$8</f>
        <v>0</v>
      </c>
      <c r="O166" s="44">
        <f>(Minneapolis!$E$21*10^3)/Minneapolis!$B$8</f>
        <v>0</v>
      </c>
      <c r="P166" s="44">
        <f>(Helena!$E$21*10^3)/Helena!$B$8</f>
        <v>0</v>
      </c>
      <c r="Q166" s="44">
        <f>(Duluth!$E$21*10^3)/Duluth!$B$8</f>
        <v>0</v>
      </c>
      <c r="R166" s="44">
        <f>(Fairbanks!$E$21*10^3)/Fairbanks!$B$8</f>
        <v>0</v>
      </c>
    </row>
    <row r="167" spans="1:18">
      <c r="A167" s="38"/>
      <c r="B167" s="39" t="s">
        <v>88</v>
      </c>
      <c r="C167" s="44">
        <f>(Miami!$E$22*10^3)/Miami!$B$8</f>
        <v>0</v>
      </c>
      <c r="D167" s="44">
        <f>(Houston!$E$22*10^3)/Houston!$B$8</f>
        <v>0</v>
      </c>
      <c r="E167" s="44">
        <f>(Phoenix!$E$22*10^3)/Phoenix!$B$8</f>
        <v>0</v>
      </c>
      <c r="F167" s="44">
        <f>(Atlanta!$E$22*10^3)/Atlanta!$B$8</f>
        <v>0</v>
      </c>
      <c r="G167" s="44">
        <f>(LosAngeles!$E$22*10^3)/LosAngeles!$B$8</f>
        <v>0</v>
      </c>
      <c r="H167" s="44">
        <f>(LasVegas!$E$22*10^3)/LasVegas!$B$8</f>
        <v>0</v>
      </c>
      <c r="I167" s="44">
        <f>(SanFrancisco!$E$22*10^3)/SanFrancisco!$B$8</f>
        <v>0</v>
      </c>
      <c r="J167" s="44">
        <f>(Baltimore!$E$22*10^3)/Baltimore!$B$8</f>
        <v>0</v>
      </c>
      <c r="K167" s="44">
        <f>(Albuquerque!$E$22*10^3)/Albuquerque!$B$8</f>
        <v>0</v>
      </c>
      <c r="L167" s="44">
        <f>(Seattle!$E$22*10^3)/Seattle!$B$8</f>
        <v>0</v>
      </c>
      <c r="M167" s="44">
        <f>(Chicago!$E$22*10^3)/Chicago!$B$8</f>
        <v>0</v>
      </c>
      <c r="N167" s="44">
        <f>(Boulder!$E$22*10^3)/Boulder!$B$8</f>
        <v>0</v>
      </c>
      <c r="O167" s="44">
        <f>(Minneapolis!$E$22*10^3)/Minneapolis!$B$8</f>
        <v>0</v>
      </c>
      <c r="P167" s="44">
        <f>(Helena!$E$22*10^3)/Helena!$B$8</f>
        <v>0</v>
      </c>
      <c r="Q167" s="44">
        <f>(Duluth!$E$22*10^3)/Duluth!$B$8</f>
        <v>0</v>
      </c>
      <c r="R167" s="44">
        <f>(Fairbanks!$E$22*10^3)/Fairbanks!$B$8</f>
        <v>0</v>
      </c>
    </row>
    <row r="168" spans="1:18">
      <c r="A168" s="38"/>
      <c r="B168" s="39" t="s">
        <v>67</v>
      </c>
      <c r="C168" s="44">
        <f>(Miami!$E$23*10^3)/Miami!$B$8</f>
        <v>0</v>
      </c>
      <c r="D168" s="44">
        <f>(Houston!$E$23*10^3)/Houston!$B$8</f>
        <v>0</v>
      </c>
      <c r="E168" s="44">
        <f>(Phoenix!$E$23*10^3)/Phoenix!$B$8</f>
        <v>0</v>
      </c>
      <c r="F168" s="44">
        <f>(Atlanta!$E$23*10^3)/Atlanta!$B$8</f>
        <v>0</v>
      </c>
      <c r="G168" s="44">
        <f>(LosAngeles!$E$23*10^3)/LosAngeles!$B$8</f>
        <v>0</v>
      </c>
      <c r="H168" s="44">
        <f>(LasVegas!$E$23*10^3)/LasVegas!$B$8</f>
        <v>0</v>
      </c>
      <c r="I168" s="44">
        <f>(SanFrancisco!$E$23*10^3)/SanFrancisco!$B$8</f>
        <v>0</v>
      </c>
      <c r="J168" s="44">
        <f>(Baltimore!$E$23*10^3)/Baltimore!$B$8</f>
        <v>0</v>
      </c>
      <c r="K168" s="44">
        <f>(Albuquerque!$E$23*10^3)/Albuquerque!$B$8</f>
        <v>0</v>
      </c>
      <c r="L168" s="44">
        <f>(Seattle!$E$23*10^3)/Seattle!$B$8</f>
        <v>0</v>
      </c>
      <c r="M168" s="44">
        <f>(Chicago!$E$23*10^3)/Chicago!$B$8</f>
        <v>0</v>
      </c>
      <c r="N168" s="44">
        <f>(Boulder!$E$23*10^3)/Boulder!$B$8</f>
        <v>0</v>
      </c>
      <c r="O168" s="44">
        <f>(Minneapolis!$E$23*10^3)/Minneapolis!$B$8</f>
        <v>0</v>
      </c>
      <c r="P168" s="44">
        <f>(Helena!$E$23*10^3)/Helena!$B$8</f>
        <v>0</v>
      </c>
      <c r="Q168" s="44">
        <f>(Duluth!$E$23*10^3)/Duluth!$B$8</f>
        <v>0</v>
      </c>
      <c r="R168" s="44">
        <f>(Fairbanks!$E$23*10^3)/Fairbanks!$B$8</f>
        <v>0</v>
      </c>
    </row>
    <row r="169" spans="1:18">
      <c r="A169" s="38"/>
      <c r="B169" s="39" t="s">
        <v>89</v>
      </c>
      <c r="C169" s="44">
        <f>(Miami!$E$24*10^3)/Miami!$B$8</f>
        <v>0</v>
      </c>
      <c r="D169" s="44">
        <f>(Houston!$E$24*10^3)/Houston!$B$8</f>
        <v>0</v>
      </c>
      <c r="E169" s="44">
        <f>(Phoenix!$E$24*10^3)/Phoenix!$B$8</f>
        <v>0</v>
      </c>
      <c r="F169" s="44">
        <f>(Atlanta!$E$24*10^3)/Atlanta!$B$8</f>
        <v>0</v>
      </c>
      <c r="G169" s="44">
        <f>(LosAngeles!$E$24*10^3)/LosAngeles!$B$8</f>
        <v>0</v>
      </c>
      <c r="H169" s="44">
        <f>(LasVegas!$E$24*10^3)/LasVegas!$B$8</f>
        <v>0</v>
      </c>
      <c r="I169" s="44">
        <f>(SanFrancisco!$E$24*10^3)/SanFrancisco!$B$8</f>
        <v>0</v>
      </c>
      <c r="J169" s="44">
        <f>(Baltimore!$E$24*10^3)/Baltimore!$B$8</f>
        <v>0</v>
      </c>
      <c r="K169" s="44">
        <f>(Albuquerque!$E$24*10^3)/Albuquerque!$B$8</f>
        <v>0</v>
      </c>
      <c r="L169" s="44">
        <f>(Seattle!$E$24*10^3)/Seattle!$B$8</f>
        <v>0</v>
      </c>
      <c r="M169" s="44">
        <f>(Chicago!$E$24*10^3)/Chicago!$B$8</f>
        <v>0</v>
      </c>
      <c r="N169" s="44">
        <f>(Boulder!$E$24*10^3)/Boulder!$B$8</f>
        <v>0</v>
      </c>
      <c r="O169" s="44">
        <f>(Minneapolis!$E$24*10^3)/Minneapolis!$B$8</f>
        <v>0</v>
      </c>
      <c r="P169" s="44">
        <f>(Helena!$E$24*10^3)/Helena!$B$8</f>
        <v>0</v>
      </c>
      <c r="Q169" s="44">
        <f>(Duluth!$E$24*10^3)/Duluth!$B$8</f>
        <v>0</v>
      </c>
      <c r="R169" s="44">
        <f>(Fairbanks!$E$24*10^3)/Fairbanks!$B$8</f>
        <v>0</v>
      </c>
    </row>
    <row r="170" spans="1:18">
      <c r="A170" s="38"/>
      <c r="B170" s="39" t="s">
        <v>90</v>
      </c>
      <c r="C170" s="44">
        <f>(Miami!$E$25*10^3)/Miami!$B$8</f>
        <v>0</v>
      </c>
      <c r="D170" s="44">
        <f>(Houston!$E$25*10^3)/Houston!$B$8</f>
        <v>0</v>
      </c>
      <c r="E170" s="44">
        <f>(Phoenix!$E$25*10^3)/Phoenix!$B$8</f>
        <v>0</v>
      </c>
      <c r="F170" s="44">
        <f>(Atlanta!$E$25*10^3)/Atlanta!$B$8</f>
        <v>0</v>
      </c>
      <c r="G170" s="44">
        <f>(LosAngeles!$E$25*10^3)/LosAngeles!$B$8</f>
        <v>0</v>
      </c>
      <c r="H170" s="44">
        <f>(LasVegas!$E$25*10^3)/LasVegas!$B$8</f>
        <v>0</v>
      </c>
      <c r="I170" s="44">
        <f>(SanFrancisco!$E$25*10^3)/SanFrancisco!$B$8</f>
        <v>0</v>
      </c>
      <c r="J170" s="44">
        <f>(Baltimore!$E$25*10^3)/Baltimore!$B$8</f>
        <v>0</v>
      </c>
      <c r="K170" s="44">
        <f>(Albuquerque!$E$25*10^3)/Albuquerque!$B$8</f>
        <v>0</v>
      </c>
      <c r="L170" s="44">
        <f>(Seattle!$E$25*10^3)/Seattle!$B$8</f>
        <v>0</v>
      </c>
      <c r="M170" s="44">
        <f>(Chicago!$E$25*10^3)/Chicago!$B$8</f>
        <v>0</v>
      </c>
      <c r="N170" s="44">
        <f>(Boulder!$E$25*10^3)/Boulder!$B$8</f>
        <v>0</v>
      </c>
      <c r="O170" s="44">
        <f>(Minneapolis!$E$25*10^3)/Minneapolis!$B$8</f>
        <v>0</v>
      </c>
      <c r="P170" s="44">
        <f>(Helena!$E$25*10^3)/Helena!$B$8</f>
        <v>0</v>
      </c>
      <c r="Q170" s="44">
        <f>(Duluth!$E$25*10^3)/Duluth!$B$8</f>
        <v>0</v>
      </c>
      <c r="R170" s="44">
        <f>(Fairbanks!$E$25*10^3)/Fairbanks!$B$8</f>
        <v>0</v>
      </c>
    </row>
    <row r="171" spans="1:18">
      <c r="A171" s="38"/>
      <c r="B171" s="39" t="s">
        <v>91</v>
      </c>
      <c r="C171" s="44">
        <f>(Miami!$E$26*10^3)/Miami!$B$8</f>
        <v>0</v>
      </c>
      <c r="D171" s="44">
        <f>(Houston!$E$26*10^3)/Houston!$B$8</f>
        <v>0</v>
      </c>
      <c r="E171" s="44">
        <f>(Phoenix!$E$26*10^3)/Phoenix!$B$8</f>
        <v>0</v>
      </c>
      <c r="F171" s="44">
        <f>(Atlanta!$E$26*10^3)/Atlanta!$B$8</f>
        <v>0</v>
      </c>
      <c r="G171" s="44">
        <f>(LosAngeles!$E$26*10^3)/LosAngeles!$B$8</f>
        <v>0</v>
      </c>
      <c r="H171" s="44">
        <f>(LasVegas!$E$26*10^3)/LasVegas!$B$8</f>
        <v>0</v>
      </c>
      <c r="I171" s="44">
        <f>(SanFrancisco!$E$26*10^3)/SanFrancisco!$B$8</f>
        <v>0</v>
      </c>
      <c r="J171" s="44">
        <f>(Baltimore!$E$26*10^3)/Baltimore!$B$8</f>
        <v>0</v>
      </c>
      <c r="K171" s="44">
        <f>(Albuquerque!$E$26*10^3)/Albuquerque!$B$8</f>
        <v>0</v>
      </c>
      <c r="L171" s="44">
        <f>(Seattle!$E$26*10^3)/Seattle!$B$8</f>
        <v>0</v>
      </c>
      <c r="M171" s="44">
        <f>(Chicago!$E$26*10^3)/Chicago!$B$8</f>
        <v>0</v>
      </c>
      <c r="N171" s="44">
        <f>(Boulder!$E$26*10^3)/Boulder!$B$8</f>
        <v>0</v>
      </c>
      <c r="O171" s="44">
        <f>(Minneapolis!$E$26*10^3)/Minneapolis!$B$8</f>
        <v>0</v>
      </c>
      <c r="P171" s="44">
        <f>(Helena!$E$26*10^3)/Helena!$B$8</f>
        <v>0</v>
      </c>
      <c r="Q171" s="44">
        <f>(Duluth!$E$26*10^3)/Duluth!$B$8</f>
        <v>0</v>
      </c>
      <c r="R171" s="44">
        <f>(Fairbanks!$E$26*10^3)/Fairbanks!$B$8</f>
        <v>0</v>
      </c>
    </row>
    <row r="172" spans="1:18">
      <c r="A172" s="38"/>
      <c r="B172" s="39" t="s">
        <v>92</v>
      </c>
      <c r="C172" s="44">
        <f>(Miami!$E$28*10^3)/Miami!$B$8</f>
        <v>0</v>
      </c>
      <c r="D172" s="44">
        <f>(Houston!$E$28*10^3)/Houston!$B$8</f>
        <v>0</v>
      </c>
      <c r="E172" s="44">
        <f>(Phoenix!$E$28*10^3)/Phoenix!$B$8</f>
        <v>0</v>
      </c>
      <c r="F172" s="44">
        <f>(Atlanta!$E$28*10^3)/Atlanta!$B$8</f>
        <v>0</v>
      </c>
      <c r="G172" s="44">
        <f>(LosAngeles!$E$28*10^3)/LosAngeles!$B$8</f>
        <v>0</v>
      </c>
      <c r="H172" s="44">
        <f>(LasVegas!$E$28*10^3)/LasVegas!$B$8</f>
        <v>0</v>
      </c>
      <c r="I172" s="44">
        <f>(SanFrancisco!$E$28*10^3)/SanFrancisco!$B$8</f>
        <v>0</v>
      </c>
      <c r="J172" s="44">
        <f>(Baltimore!$E$28*10^3)/Baltimore!$B$8</f>
        <v>0</v>
      </c>
      <c r="K172" s="44">
        <f>(Albuquerque!$E$28*10^3)/Albuquerque!$B$8</f>
        <v>0</v>
      </c>
      <c r="L172" s="44">
        <f>(Seattle!$E$28*10^3)/Seattle!$B$8</f>
        <v>0</v>
      </c>
      <c r="M172" s="44">
        <f>(Chicago!$E$28*10^3)/Chicago!$B$8</f>
        <v>0</v>
      </c>
      <c r="N172" s="44">
        <f>(Boulder!$E$28*10^3)/Boulder!$B$8</f>
        <v>0</v>
      </c>
      <c r="O172" s="44">
        <f>(Minneapolis!$E$28*10^3)/Minneapolis!$B$8</f>
        <v>0</v>
      </c>
      <c r="P172" s="44">
        <f>(Helena!$E$28*10^3)/Helena!$B$8</f>
        <v>0</v>
      </c>
      <c r="Q172" s="44">
        <f>(Duluth!$E$28*10^3)/Duluth!$B$8</f>
        <v>0</v>
      </c>
      <c r="R172" s="44">
        <f>(Fairbanks!$E$28*10^3)/Fairbanks!$B$8</f>
        <v>0</v>
      </c>
    </row>
    <row r="173" spans="1:18">
      <c r="A173" s="38"/>
      <c r="B173" s="36" t="s">
        <v>218</v>
      </c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</row>
    <row r="174" spans="1:18">
      <c r="A174" s="38"/>
      <c r="B174" s="39" t="s">
        <v>72</v>
      </c>
      <c r="C174" s="44">
        <f>(Miami!$F$13*10^3)/Miami!$B$8</f>
        <v>0</v>
      </c>
      <c r="D174" s="44">
        <f>(Houston!$F$13*10^3)/Houston!$B$8</f>
        <v>0</v>
      </c>
      <c r="E174" s="44">
        <f>(Phoenix!$F$13*10^3)/Phoenix!$B$8</f>
        <v>0</v>
      </c>
      <c r="F174" s="44">
        <f>(Atlanta!$F$13*10^3)/Atlanta!$B$8</f>
        <v>0</v>
      </c>
      <c r="G174" s="44">
        <f>(LosAngeles!$F$13*10^3)/LosAngeles!$B$8</f>
        <v>0</v>
      </c>
      <c r="H174" s="44">
        <f>(LasVegas!$F$13*10^3)/LasVegas!$B$8</f>
        <v>0</v>
      </c>
      <c r="I174" s="44">
        <f>(SanFrancisco!$F$13*10^3)/SanFrancisco!$B$8</f>
        <v>0</v>
      </c>
      <c r="J174" s="44">
        <f>(Baltimore!$F$13*10^3)/Baltimore!$B$8</f>
        <v>0</v>
      </c>
      <c r="K174" s="44">
        <f>(Albuquerque!$F$13*10^3)/Albuquerque!$B$8</f>
        <v>0</v>
      </c>
      <c r="L174" s="44">
        <f>(Seattle!$F$13*10^3)/Seattle!$B$8</f>
        <v>0</v>
      </c>
      <c r="M174" s="44">
        <f>(Chicago!$F$13*10^3)/Chicago!$B$8</f>
        <v>0</v>
      </c>
      <c r="N174" s="44">
        <f>(Boulder!$F$13*10^3)/Boulder!$B$8</f>
        <v>0</v>
      </c>
      <c r="O174" s="44">
        <f>(Minneapolis!$F$13*10^3)/Minneapolis!$B$8</f>
        <v>0</v>
      </c>
      <c r="P174" s="44">
        <f>(Helena!$F$13*10^3)/Helena!$B$8</f>
        <v>0</v>
      </c>
      <c r="Q174" s="44">
        <f>(Duluth!$F$13*10^3)/Duluth!$B$8</f>
        <v>0</v>
      </c>
      <c r="R174" s="44">
        <f>(Fairbanks!$F$13*10^3)/Fairbanks!$B$8</f>
        <v>0</v>
      </c>
    </row>
    <row r="175" spans="1:18">
      <c r="A175" s="38"/>
      <c r="B175" s="39" t="s">
        <v>73</v>
      </c>
      <c r="C175" s="44">
        <f>(Miami!$F$14*10^3)/Miami!$B$8</f>
        <v>0</v>
      </c>
      <c r="D175" s="44">
        <f>(Houston!$F$14*10^3)/Houston!$B$8</f>
        <v>0</v>
      </c>
      <c r="E175" s="44">
        <f>(Phoenix!$F$14*10^3)/Phoenix!$B$8</f>
        <v>0</v>
      </c>
      <c r="F175" s="44">
        <f>(Atlanta!$F$14*10^3)/Atlanta!$B$8</f>
        <v>0</v>
      </c>
      <c r="G175" s="44">
        <f>(LosAngeles!$F$14*10^3)/LosAngeles!$B$8</f>
        <v>0</v>
      </c>
      <c r="H175" s="44">
        <f>(LasVegas!$F$14*10^3)/LasVegas!$B$8</f>
        <v>0</v>
      </c>
      <c r="I175" s="44">
        <f>(SanFrancisco!$F$14*10^3)/SanFrancisco!$B$8</f>
        <v>0</v>
      </c>
      <c r="J175" s="44">
        <f>(Baltimore!$F$14*10^3)/Baltimore!$B$8</f>
        <v>0</v>
      </c>
      <c r="K175" s="44">
        <f>(Albuquerque!$F$14*10^3)/Albuquerque!$B$8</f>
        <v>0</v>
      </c>
      <c r="L175" s="44">
        <f>(Seattle!$F$14*10^3)/Seattle!$B$8</f>
        <v>0</v>
      </c>
      <c r="M175" s="44">
        <f>(Chicago!$F$14*10^3)/Chicago!$B$8</f>
        <v>0</v>
      </c>
      <c r="N175" s="44">
        <f>(Boulder!$F$14*10^3)/Boulder!$B$8</f>
        <v>0</v>
      </c>
      <c r="O175" s="44">
        <f>(Minneapolis!$F$14*10^3)/Minneapolis!$B$8</f>
        <v>0</v>
      </c>
      <c r="P175" s="44">
        <f>(Helena!$F$14*10^3)/Helena!$B$8</f>
        <v>0</v>
      </c>
      <c r="Q175" s="44">
        <f>(Duluth!$F$14*10^3)/Duluth!$B$8</f>
        <v>0</v>
      </c>
      <c r="R175" s="44">
        <f>(Fairbanks!$F$14*10^3)/Fairbanks!$B$8</f>
        <v>0</v>
      </c>
    </row>
    <row r="176" spans="1:18">
      <c r="A176" s="38"/>
      <c r="B176" s="39" t="s">
        <v>81</v>
      </c>
      <c r="C176" s="44">
        <f>(Miami!$F$15*10^3)/Miami!$B$8</f>
        <v>0</v>
      </c>
      <c r="D176" s="44">
        <f>(Houston!$F$15*10^3)/Houston!$B$8</f>
        <v>0</v>
      </c>
      <c r="E176" s="44">
        <f>(Phoenix!$F$15*10^3)/Phoenix!$B$8</f>
        <v>0</v>
      </c>
      <c r="F176" s="44">
        <f>(Atlanta!$F$15*10^3)/Atlanta!$B$8</f>
        <v>0</v>
      </c>
      <c r="G176" s="44">
        <f>(LosAngeles!$F$15*10^3)/LosAngeles!$B$8</f>
        <v>0</v>
      </c>
      <c r="H176" s="44">
        <f>(LasVegas!$F$15*10^3)/LasVegas!$B$8</f>
        <v>0</v>
      </c>
      <c r="I176" s="44">
        <f>(SanFrancisco!$F$15*10^3)/SanFrancisco!$B$8</f>
        <v>0</v>
      </c>
      <c r="J176" s="44">
        <f>(Baltimore!$F$15*10^3)/Baltimore!$B$8</f>
        <v>0</v>
      </c>
      <c r="K176" s="44">
        <f>(Albuquerque!$F$15*10^3)/Albuquerque!$B$8</f>
        <v>0</v>
      </c>
      <c r="L176" s="44">
        <f>(Seattle!$F$15*10^3)/Seattle!$B$8</f>
        <v>0</v>
      </c>
      <c r="M176" s="44">
        <f>(Chicago!$F$15*10^3)/Chicago!$B$8</f>
        <v>0</v>
      </c>
      <c r="N176" s="44">
        <f>(Boulder!$F$15*10^3)/Boulder!$B$8</f>
        <v>0</v>
      </c>
      <c r="O176" s="44">
        <f>(Minneapolis!$F$15*10^3)/Minneapolis!$B$8</f>
        <v>0</v>
      </c>
      <c r="P176" s="44">
        <f>(Helena!$F$15*10^3)/Helena!$B$8</f>
        <v>0</v>
      </c>
      <c r="Q176" s="44">
        <f>(Duluth!$F$15*10^3)/Duluth!$B$8</f>
        <v>0</v>
      </c>
      <c r="R176" s="44">
        <f>(Fairbanks!$F$15*10^3)/Fairbanks!$B$8</f>
        <v>0</v>
      </c>
    </row>
    <row r="177" spans="1:18">
      <c r="A177" s="38"/>
      <c r="B177" s="39" t="s">
        <v>82</v>
      </c>
      <c r="C177" s="44">
        <f>(Miami!$F$16*10^3)/Miami!$B$8</f>
        <v>0</v>
      </c>
      <c r="D177" s="44">
        <f>(Houston!$F$16*10^3)/Houston!$B$8</f>
        <v>0</v>
      </c>
      <c r="E177" s="44">
        <f>(Phoenix!$F$16*10^3)/Phoenix!$B$8</f>
        <v>0</v>
      </c>
      <c r="F177" s="44">
        <f>(Atlanta!$F$16*10^3)/Atlanta!$B$8</f>
        <v>0</v>
      </c>
      <c r="G177" s="44">
        <f>(LosAngeles!$F$16*10^3)/LosAngeles!$B$8</f>
        <v>0</v>
      </c>
      <c r="H177" s="44">
        <f>(LasVegas!$F$16*10^3)/LasVegas!$B$8</f>
        <v>0</v>
      </c>
      <c r="I177" s="44">
        <f>(SanFrancisco!$F$16*10^3)/SanFrancisco!$B$8</f>
        <v>0</v>
      </c>
      <c r="J177" s="44">
        <f>(Baltimore!$F$16*10^3)/Baltimore!$B$8</f>
        <v>0</v>
      </c>
      <c r="K177" s="44">
        <f>(Albuquerque!$F$16*10^3)/Albuquerque!$B$8</f>
        <v>0</v>
      </c>
      <c r="L177" s="44">
        <f>(Seattle!$F$16*10^3)/Seattle!$B$8</f>
        <v>0</v>
      </c>
      <c r="M177" s="44">
        <f>(Chicago!$F$16*10^3)/Chicago!$B$8</f>
        <v>0</v>
      </c>
      <c r="N177" s="44">
        <f>(Boulder!$F$16*10^3)/Boulder!$B$8</f>
        <v>0</v>
      </c>
      <c r="O177" s="44">
        <f>(Minneapolis!$F$16*10^3)/Minneapolis!$B$8</f>
        <v>0</v>
      </c>
      <c r="P177" s="44">
        <f>(Helena!$F$16*10^3)/Helena!$B$8</f>
        <v>0</v>
      </c>
      <c r="Q177" s="44">
        <f>(Duluth!$F$16*10^3)/Duluth!$B$8</f>
        <v>0</v>
      </c>
      <c r="R177" s="44">
        <f>(Fairbanks!$F$16*10^3)/Fairbanks!$B$8</f>
        <v>0</v>
      </c>
    </row>
    <row r="178" spans="1:18">
      <c r="A178" s="38"/>
      <c r="B178" s="39" t="s">
        <v>83</v>
      </c>
      <c r="C178" s="44">
        <f>(Miami!$F$17*10^3)/Miami!$B$8</f>
        <v>0</v>
      </c>
      <c r="D178" s="44">
        <f>(Houston!$F$17*10^3)/Houston!$B$8</f>
        <v>0</v>
      </c>
      <c r="E178" s="44">
        <f>(Phoenix!$F$17*10^3)/Phoenix!$B$8</f>
        <v>0</v>
      </c>
      <c r="F178" s="44">
        <f>(Atlanta!$F$17*10^3)/Atlanta!$B$8</f>
        <v>0</v>
      </c>
      <c r="G178" s="44">
        <f>(LosAngeles!$F$17*10^3)/LosAngeles!$B$8</f>
        <v>0</v>
      </c>
      <c r="H178" s="44">
        <f>(LasVegas!$F$17*10^3)/LasVegas!$B$8</f>
        <v>0</v>
      </c>
      <c r="I178" s="44">
        <f>(SanFrancisco!$F$17*10^3)/SanFrancisco!$B$8</f>
        <v>0</v>
      </c>
      <c r="J178" s="44">
        <f>(Baltimore!$F$17*10^3)/Baltimore!$B$8</f>
        <v>0</v>
      </c>
      <c r="K178" s="44">
        <f>(Albuquerque!$F$17*10^3)/Albuquerque!$B$8</f>
        <v>0</v>
      </c>
      <c r="L178" s="44">
        <f>(Seattle!$F$17*10^3)/Seattle!$B$8</f>
        <v>0</v>
      </c>
      <c r="M178" s="44">
        <f>(Chicago!$F$17*10^3)/Chicago!$B$8</f>
        <v>0</v>
      </c>
      <c r="N178" s="44">
        <f>(Boulder!$F$17*10^3)/Boulder!$B$8</f>
        <v>0</v>
      </c>
      <c r="O178" s="44">
        <f>(Minneapolis!$F$17*10^3)/Minneapolis!$B$8</f>
        <v>0</v>
      </c>
      <c r="P178" s="44">
        <f>(Helena!$F$17*10^3)/Helena!$B$8</f>
        <v>0</v>
      </c>
      <c r="Q178" s="44">
        <f>(Duluth!$F$17*10^3)/Duluth!$B$8</f>
        <v>0</v>
      </c>
      <c r="R178" s="44">
        <f>(Fairbanks!$F$17*10^3)/Fairbanks!$B$8</f>
        <v>0</v>
      </c>
    </row>
    <row r="179" spans="1:18">
      <c r="A179" s="38"/>
      <c r="B179" s="39" t="s">
        <v>84</v>
      </c>
      <c r="C179" s="44">
        <f>(Miami!$F$18*10^3)/Miami!$B$8</f>
        <v>0</v>
      </c>
      <c r="D179" s="44">
        <f>(Houston!$F$18*10^3)/Houston!$B$8</f>
        <v>0</v>
      </c>
      <c r="E179" s="44">
        <f>(Phoenix!$F$18*10^3)/Phoenix!$B$8</f>
        <v>0</v>
      </c>
      <c r="F179" s="44">
        <f>(Atlanta!$F$18*10^3)/Atlanta!$B$8</f>
        <v>0</v>
      </c>
      <c r="G179" s="44">
        <f>(LosAngeles!$F$18*10^3)/LosAngeles!$B$8</f>
        <v>0</v>
      </c>
      <c r="H179" s="44">
        <f>(LasVegas!$F$18*10^3)/LasVegas!$B$8</f>
        <v>0</v>
      </c>
      <c r="I179" s="44">
        <f>(SanFrancisco!$F$18*10^3)/SanFrancisco!$B$8</f>
        <v>0</v>
      </c>
      <c r="J179" s="44">
        <f>(Baltimore!$F$18*10^3)/Baltimore!$B$8</f>
        <v>0</v>
      </c>
      <c r="K179" s="44">
        <f>(Albuquerque!$F$18*10^3)/Albuquerque!$B$8</f>
        <v>0</v>
      </c>
      <c r="L179" s="44">
        <f>(Seattle!$F$18*10^3)/Seattle!$B$8</f>
        <v>0</v>
      </c>
      <c r="M179" s="44">
        <f>(Chicago!$F$18*10^3)/Chicago!$B$8</f>
        <v>0</v>
      </c>
      <c r="N179" s="44">
        <f>(Boulder!$F$18*10^3)/Boulder!$B$8</f>
        <v>0</v>
      </c>
      <c r="O179" s="44">
        <f>(Minneapolis!$F$18*10^3)/Minneapolis!$B$8</f>
        <v>0</v>
      </c>
      <c r="P179" s="44">
        <f>(Helena!$F$18*10^3)/Helena!$B$8</f>
        <v>0</v>
      </c>
      <c r="Q179" s="44">
        <f>(Duluth!$F$18*10^3)/Duluth!$B$8</f>
        <v>0</v>
      </c>
      <c r="R179" s="44">
        <f>(Fairbanks!$F$18*10^3)/Fairbanks!$B$8</f>
        <v>0</v>
      </c>
    </row>
    <row r="180" spans="1:18">
      <c r="A180" s="38"/>
      <c r="B180" s="39" t="s">
        <v>85</v>
      </c>
      <c r="C180" s="44">
        <f>(Miami!$F$19*10^3)/Miami!$B$8</f>
        <v>0</v>
      </c>
      <c r="D180" s="44">
        <f>(Houston!$F$19*10^3)/Houston!$B$8</f>
        <v>0</v>
      </c>
      <c r="E180" s="44">
        <f>(Phoenix!$F$19*10^3)/Phoenix!$B$8</f>
        <v>0</v>
      </c>
      <c r="F180" s="44">
        <f>(Atlanta!$F$19*10^3)/Atlanta!$B$8</f>
        <v>0</v>
      </c>
      <c r="G180" s="44">
        <f>(LosAngeles!$F$19*10^3)/LosAngeles!$B$8</f>
        <v>0</v>
      </c>
      <c r="H180" s="44">
        <f>(LasVegas!$F$19*10^3)/LasVegas!$B$8</f>
        <v>0</v>
      </c>
      <c r="I180" s="44">
        <f>(SanFrancisco!$F$19*10^3)/SanFrancisco!$B$8</f>
        <v>0</v>
      </c>
      <c r="J180" s="44">
        <f>(Baltimore!$F$19*10^3)/Baltimore!$B$8</f>
        <v>0</v>
      </c>
      <c r="K180" s="44">
        <f>(Albuquerque!$F$19*10^3)/Albuquerque!$B$8</f>
        <v>0</v>
      </c>
      <c r="L180" s="44">
        <f>(Seattle!$F$19*10^3)/Seattle!$B$8</f>
        <v>0</v>
      </c>
      <c r="M180" s="44">
        <f>(Chicago!$F$19*10^3)/Chicago!$B$8</f>
        <v>0</v>
      </c>
      <c r="N180" s="44">
        <f>(Boulder!$F$19*10^3)/Boulder!$B$8</f>
        <v>0</v>
      </c>
      <c r="O180" s="44">
        <f>(Minneapolis!$F$19*10^3)/Minneapolis!$B$8</f>
        <v>0</v>
      </c>
      <c r="P180" s="44">
        <f>(Helena!$F$19*10^3)/Helena!$B$8</f>
        <v>0</v>
      </c>
      <c r="Q180" s="44">
        <f>(Duluth!$F$19*10^3)/Duluth!$B$8</f>
        <v>0</v>
      </c>
      <c r="R180" s="44">
        <f>(Fairbanks!$F$19*10^3)/Fairbanks!$B$8</f>
        <v>0</v>
      </c>
    </row>
    <row r="181" spans="1:18">
      <c r="A181" s="38"/>
      <c r="B181" s="39" t="s">
        <v>86</v>
      </c>
      <c r="C181" s="44">
        <f>(Miami!$F$20*10^3)/Miami!$B$8</f>
        <v>0</v>
      </c>
      <c r="D181" s="44">
        <f>(Houston!$F$20*10^3)/Houston!$B$8</f>
        <v>0</v>
      </c>
      <c r="E181" s="44">
        <f>(Phoenix!$F$20*10^3)/Phoenix!$B$8</f>
        <v>0</v>
      </c>
      <c r="F181" s="44">
        <f>(Atlanta!$F$20*10^3)/Atlanta!$B$8</f>
        <v>0</v>
      </c>
      <c r="G181" s="44">
        <f>(LosAngeles!$F$20*10^3)/LosAngeles!$B$8</f>
        <v>0</v>
      </c>
      <c r="H181" s="44">
        <f>(LasVegas!$F$20*10^3)/LasVegas!$B$8</f>
        <v>0</v>
      </c>
      <c r="I181" s="44">
        <f>(SanFrancisco!$F$20*10^3)/SanFrancisco!$B$8</f>
        <v>0</v>
      </c>
      <c r="J181" s="44">
        <f>(Baltimore!$F$20*10^3)/Baltimore!$B$8</f>
        <v>0</v>
      </c>
      <c r="K181" s="44">
        <f>(Albuquerque!$F$20*10^3)/Albuquerque!$B$8</f>
        <v>0</v>
      </c>
      <c r="L181" s="44">
        <f>(Seattle!$F$20*10^3)/Seattle!$B$8</f>
        <v>0</v>
      </c>
      <c r="M181" s="44">
        <f>(Chicago!$F$20*10^3)/Chicago!$B$8</f>
        <v>0</v>
      </c>
      <c r="N181" s="44">
        <f>(Boulder!$F$20*10^3)/Boulder!$B$8</f>
        <v>0</v>
      </c>
      <c r="O181" s="44">
        <f>(Minneapolis!$F$20*10^3)/Minneapolis!$B$8</f>
        <v>0</v>
      </c>
      <c r="P181" s="44">
        <f>(Helena!$F$20*10^3)/Helena!$B$8</f>
        <v>0</v>
      </c>
      <c r="Q181" s="44">
        <f>(Duluth!$F$20*10^3)/Duluth!$B$8</f>
        <v>0</v>
      </c>
      <c r="R181" s="44">
        <f>(Fairbanks!$F$20*10^3)/Fairbanks!$B$8</f>
        <v>0</v>
      </c>
    </row>
    <row r="182" spans="1:18">
      <c r="A182" s="38"/>
      <c r="B182" s="39" t="s">
        <v>87</v>
      </c>
      <c r="C182" s="44">
        <f>(Miami!$F$21*10^3)/Miami!$B$8</f>
        <v>0</v>
      </c>
      <c r="D182" s="44">
        <f>(Houston!$F$21*10^3)/Houston!$B$8</f>
        <v>0</v>
      </c>
      <c r="E182" s="44">
        <f>(Phoenix!$F$21*10^3)/Phoenix!$B$8</f>
        <v>0</v>
      </c>
      <c r="F182" s="44">
        <f>(Atlanta!$F$21*10^3)/Atlanta!$B$8</f>
        <v>0</v>
      </c>
      <c r="G182" s="44">
        <f>(LosAngeles!$F$21*10^3)/LosAngeles!$B$8</f>
        <v>0</v>
      </c>
      <c r="H182" s="44">
        <f>(LasVegas!$F$21*10^3)/LasVegas!$B$8</f>
        <v>0</v>
      </c>
      <c r="I182" s="44">
        <f>(SanFrancisco!$F$21*10^3)/SanFrancisco!$B$8</f>
        <v>0</v>
      </c>
      <c r="J182" s="44">
        <f>(Baltimore!$F$21*10^3)/Baltimore!$B$8</f>
        <v>0</v>
      </c>
      <c r="K182" s="44">
        <f>(Albuquerque!$F$21*10^3)/Albuquerque!$B$8</f>
        <v>0</v>
      </c>
      <c r="L182" s="44">
        <f>(Seattle!$F$21*10^3)/Seattle!$B$8</f>
        <v>0</v>
      </c>
      <c r="M182" s="44">
        <f>(Chicago!$F$21*10^3)/Chicago!$B$8</f>
        <v>0</v>
      </c>
      <c r="N182" s="44">
        <f>(Boulder!$F$21*10^3)/Boulder!$B$8</f>
        <v>0</v>
      </c>
      <c r="O182" s="44">
        <f>(Minneapolis!$F$21*10^3)/Minneapolis!$B$8</f>
        <v>0</v>
      </c>
      <c r="P182" s="44">
        <f>(Helena!$F$21*10^3)/Helena!$B$8</f>
        <v>0</v>
      </c>
      <c r="Q182" s="44">
        <f>(Duluth!$F$21*10^3)/Duluth!$B$8</f>
        <v>0</v>
      </c>
      <c r="R182" s="44">
        <f>(Fairbanks!$F$21*10^3)/Fairbanks!$B$8</f>
        <v>0</v>
      </c>
    </row>
    <row r="183" spans="1:18">
      <c r="A183" s="38"/>
      <c r="B183" s="39" t="s">
        <v>88</v>
      </c>
      <c r="C183" s="44">
        <f>(Miami!$F$22*10^3)/Miami!$B$8</f>
        <v>0</v>
      </c>
      <c r="D183" s="44">
        <f>(Houston!$F$22*10^3)/Houston!$B$8</f>
        <v>0</v>
      </c>
      <c r="E183" s="44">
        <f>(Phoenix!$F$22*10^3)/Phoenix!$B$8</f>
        <v>0</v>
      </c>
      <c r="F183" s="44">
        <f>(Atlanta!$F$22*10^3)/Atlanta!$B$8</f>
        <v>0</v>
      </c>
      <c r="G183" s="44">
        <f>(LosAngeles!$F$22*10^3)/LosAngeles!$B$8</f>
        <v>0</v>
      </c>
      <c r="H183" s="44">
        <f>(LasVegas!$F$22*10^3)/LasVegas!$B$8</f>
        <v>0</v>
      </c>
      <c r="I183" s="44">
        <f>(SanFrancisco!$F$22*10^3)/SanFrancisco!$B$8</f>
        <v>0</v>
      </c>
      <c r="J183" s="44">
        <f>(Baltimore!$F$22*10^3)/Baltimore!$B$8</f>
        <v>0</v>
      </c>
      <c r="K183" s="44">
        <f>(Albuquerque!$F$22*10^3)/Albuquerque!$B$8</f>
        <v>0</v>
      </c>
      <c r="L183" s="44">
        <f>(Seattle!$F$22*10^3)/Seattle!$B$8</f>
        <v>0</v>
      </c>
      <c r="M183" s="44">
        <f>(Chicago!$F$22*10^3)/Chicago!$B$8</f>
        <v>0</v>
      </c>
      <c r="N183" s="44">
        <f>(Boulder!$F$22*10^3)/Boulder!$B$8</f>
        <v>0</v>
      </c>
      <c r="O183" s="44">
        <f>(Minneapolis!$F$22*10^3)/Minneapolis!$B$8</f>
        <v>0</v>
      </c>
      <c r="P183" s="44">
        <f>(Helena!$F$22*10^3)/Helena!$B$8</f>
        <v>0</v>
      </c>
      <c r="Q183" s="44">
        <f>(Duluth!$F$22*10^3)/Duluth!$B$8</f>
        <v>0</v>
      </c>
      <c r="R183" s="44">
        <f>(Fairbanks!$F$22*10^3)/Fairbanks!$B$8</f>
        <v>0</v>
      </c>
    </row>
    <row r="184" spans="1:18">
      <c r="A184" s="38"/>
      <c r="B184" s="39" t="s">
        <v>67</v>
      </c>
      <c r="C184" s="44">
        <f>(Miami!$F$23*10^3)/Miami!$B$8</f>
        <v>0</v>
      </c>
      <c r="D184" s="44">
        <f>(Houston!$F$23*10^3)/Houston!$B$8</f>
        <v>0</v>
      </c>
      <c r="E184" s="44">
        <f>(Phoenix!$F$23*10^3)/Phoenix!$B$8</f>
        <v>0</v>
      </c>
      <c r="F184" s="44">
        <f>(Atlanta!$F$23*10^3)/Atlanta!$B$8</f>
        <v>0</v>
      </c>
      <c r="G184" s="44">
        <f>(LosAngeles!$F$23*10^3)/LosAngeles!$B$8</f>
        <v>0</v>
      </c>
      <c r="H184" s="44">
        <f>(LasVegas!$F$23*10^3)/LasVegas!$B$8</f>
        <v>0</v>
      </c>
      <c r="I184" s="44">
        <f>(SanFrancisco!$F$23*10^3)/SanFrancisco!$B$8</f>
        <v>0</v>
      </c>
      <c r="J184" s="44">
        <f>(Baltimore!$F$23*10^3)/Baltimore!$B$8</f>
        <v>0</v>
      </c>
      <c r="K184" s="44">
        <f>(Albuquerque!$F$23*10^3)/Albuquerque!$B$8</f>
        <v>0</v>
      </c>
      <c r="L184" s="44">
        <f>(Seattle!$F$23*10^3)/Seattle!$B$8</f>
        <v>0</v>
      </c>
      <c r="M184" s="44">
        <f>(Chicago!$F$23*10^3)/Chicago!$B$8</f>
        <v>0</v>
      </c>
      <c r="N184" s="44">
        <f>(Boulder!$F$23*10^3)/Boulder!$B$8</f>
        <v>0</v>
      </c>
      <c r="O184" s="44">
        <f>(Minneapolis!$F$23*10^3)/Minneapolis!$B$8</f>
        <v>0</v>
      </c>
      <c r="P184" s="44">
        <f>(Helena!$F$23*10^3)/Helena!$B$8</f>
        <v>0</v>
      </c>
      <c r="Q184" s="44">
        <f>(Duluth!$F$23*10^3)/Duluth!$B$8</f>
        <v>0</v>
      </c>
      <c r="R184" s="44">
        <f>(Fairbanks!$F$23*10^3)/Fairbanks!$B$8</f>
        <v>0</v>
      </c>
    </row>
    <row r="185" spans="1:18">
      <c r="A185" s="38"/>
      <c r="B185" s="39" t="s">
        <v>89</v>
      </c>
      <c r="C185" s="44">
        <f>(Miami!$F$24*10^3)/Miami!$B$8</f>
        <v>0</v>
      </c>
      <c r="D185" s="44">
        <f>(Houston!$F$24*10^3)/Houston!$B$8</f>
        <v>0</v>
      </c>
      <c r="E185" s="44">
        <f>(Phoenix!$F$24*10^3)/Phoenix!$B$8</f>
        <v>0</v>
      </c>
      <c r="F185" s="44">
        <f>(Atlanta!$F$24*10^3)/Atlanta!$B$8</f>
        <v>0</v>
      </c>
      <c r="G185" s="44">
        <f>(LosAngeles!$F$24*10^3)/LosAngeles!$B$8</f>
        <v>0</v>
      </c>
      <c r="H185" s="44">
        <f>(LasVegas!$F$24*10^3)/LasVegas!$B$8</f>
        <v>0</v>
      </c>
      <c r="I185" s="44">
        <f>(SanFrancisco!$F$24*10^3)/SanFrancisco!$B$8</f>
        <v>0</v>
      </c>
      <c r="J185" s="44">
        <f>(Baltimore!$F$24*10^3)/Baltimore!$B$8</f>
        <v>0</v>
      </c>
      <c r="K185" s="44">
        <f>(Albuquerque!$F$24*10^3)/Albuquerque!$B$8</f>
        <v>0</v>
      </c>
      <c r="L185" s="44">
        <f>(Seattle!$F$24*10^3)/Seattle!$B$8</f>
        <v>0</v>
      </c>
      <c r="M185" s="44">
        <f>(Chicago!$F$24*10^3)/Chicago!$B$8</f>
        <v>0</v>
      </c>
      <c r="N185" s="44">
        <f>(Boulder!$F$24*10^3)/Boulder!$B$8</f>
        <v>0</v>
      </c>
      <c r="O185" s="44">
        <f>(Minneapolis!$F$24*10^3)/Minneapolis!$B$8</f>
        <v>0</v>
      </c>
      <c r="P185" s="44">
        <f>(Helena!$F$24*10^3)/Helena!$B$8</f>
        <v>0</v>
      </c>
      <c r="Q185" s="44">
        <f>(Duluth!$F$24*10^3)/Duluth!$B$8</f>
        <v>0</v>
      </c>
      <c r="R185" s="44">
        <f>(Fairbanks!$F$24*10^3)/Fairbanks!$B$8</f>
        <v>0</v>
      </c>
    </row>
    <row r="186" spans="1:18">
      <c r="A186" s="38"/>
      <c r="B186" s="39" t="s">
        <v>90</v>
      </c>
      <c r="C186" s="44">
        <f>(Miami!$F$25*10^3)/Miami!$B$8</f>
        <v>0</v>
      </c>
      <c r="D186" s="44">
        <f>(Houston!$F$25*10^3)/Houston!$B$8</f>
        <v>0</v>
      </c>
      <c r="E186" s="44">
        <f>(Phoenix!$F$25*10^3)/Phoenix!$B$8</f>
        <v>0</v>
      </c>
      <c r="F186" s="44">
        <f>(Atlanta!$F$25*10^3)/Atlanta!$B$8</f>
        <v>0</v>
      </c>
      <c r="G186" s="44">
        <f>(LosAngeles!$F$25*10^3)/LosAngeles!$B$8</f>
        <v>0</v>
      </c>
      <c r="H186" s="44">
        <f>(LasVegas!$F$25*10^3)/LasVegas!$B$8</f>
        <v>0</v>
      </c>
      <c r="I186" s="44">
        <f>(SanFrancisco!$F$25*10^3)/SanFrancisco!$B$8</f>
        <v>0</v>
      </c>
      <c r="J186" s="44">
        <f>(Baltimore!$F$25*10^3)/Baltimore!$B$8</f>
        <v>0</v>
      </c>
      <c r="K186" s="44">
        <f>(Albuquerque!$F$25*10^3)/Albuquerque!$B$8</f>
        <v>0</v>
      </c>
      <c r="L186" s="44">
        <f>(Seattle!$F$25*10^3)/Seattle!$B$8</f>
        <v>0</v>
      </c>
      <c r="M186" s="44">
        <f>(Chicago!$F$25*10^3)/Chicago!$B$8</f>
        <v>0</v>
      </c>
      <c r="N186" s="44">
        <f>(Boulder!$F$25*10^3)/Boulder!$B$8</f>
        <v>0</v>
      </c>
      <c r="O186" s="44">
        <f>(Minneapolis!$F$25*10^3)/Minneapolis!$B$8</f>
        <v>0</v>
      </c>
      <c r="P186" s="44">
        <f>(Helena!$F$25*10^3)/Helena!$B$8</f>
        <v>0</v>
      </c>
      <c r="Q186" s="44">
        <f>(Duluth!$F$25*10^3)/Duluth!$B$8</f>
        <v>0</v>
      </c>
      <c r="R186" s="44">
        <f>(Fairbanks!$F$25*10^3)/Fairbanks!$B$8</f>
        <v>0</v>
      </c>
    </row>
    <row r="187" spans="1:18">
      <c r="A187" s="38"/>
      <c r="B187" s="39" t="s">
        <v>91</v>
      </c>
      <c r="C187" s="44">
        <f>(Miami!$F$26*10^3)/Miami!$B$8</f>
        <v>0</v>
      </c>
      <c r="D187" s="44">
        <f>(Houston!$F$26*10^3)/Houston!$B$8</f>
        <v>0</v>
      </c>
      <c r="E187" s="44">
        <f>(Phoenix!$F$26*10^3)/Phoenix!$B$8</f>
        <v>0</v>
      </c>
      <c r="F187" s="44">
        <f>(Atlanta!$F$26*10^3)/Atlanta!$B$8</f>
        <v>0</v>
      </c>
      <c r="G187" s="44">
        <f>(LosAngeles!$F$26*10^3)/LosAngeles!$B$8</f>
        <v>0</v>
      </c>
      <c r="H187" s="44">
        <f>(LasVegas!$F$26*10^3)/LasVegas!$B$8</f>
        <v>0</v>
      </c>
      <c r="I187" s="44">
        <f>(SanFrancisco!$F$26*10^3)/SanFrancisco!$B$8</f>
        <v>0</v>
      </c>
      <c r="J187" s="44">
        <f>(Baltimore!$F$26*10^3)/Baltimore!$B$8</f>
        <v>0</v>
      </c>
      <c r="K187" s="44">
        <f>(Albuquerque!$F$26*10^3)/Albuquerque!$B$8</f>
        <v>0</v>
      </c>
      <c r="L187" s="44">
        <f>(Seattle!$F$26*10^3)/Seattle!$B$8</f>
        <v>0</v>
      </c>
      <c r="M187" s="44">
        <f>(Chicago!$F$26*10^3)/Chicago!$B$8</f>
        <v>0</v>
      </c>
      <c r="N187" s="44">
        <f>(Boulder!$F$26*10^3)/Boulder!$B$8</f>
        <v>0</v>
      </c>
      <c r="O187" s="44">
        <f>(Minneapolis!$F$26*10^3)/Minneapolis!$B$8</f>
        <v>0</v>
      </c>
      <c r="P187" s="44">
        <f>(Helena!$F$26*10^3)/Helena!$B$8</f>
        <v>0</v>
      </c>
      <c r="Q187" s="44">
        <f>(Duluth!$F$26*10^3)/Duluth!$B$8</f>
        <v>0</v>
      </c>
      <c r="R187" s="44">
        <f>(Fairbanks!$F$26*10^3)/Fairbanks!$B$8</f>
        <v>0</v>
      </c>
    </row>
    <row r="188" spans="1:18">
      <c r="A188" s="38"/>
      <c r="B188" s="39" t="s">
        <v>92</v>
      </c>
      <c r="C188" s="44">
        <f>(Miami!$F$28*10^3)/Miami!$B$8</f>
        <v>0</v>
      </c>
      <c r="D188" s="44">
        <f>(Houston!$F$28*10^3)/Houston!$B$8</f>
        <v>0</v>
      </c>
      <c r="E188" s="44">
        <f>(Phoenix!$F$28*10^3)/Phoenix!$B$8</f>
        <v>0</v>
      </c>
      <c r="F188" s="44">
        <f>(Atlanta!$F$28*10^3)/Atlanta!$B$8</f>
        <v>0</v>
      </c>
      <c r="G188" s="44">
        <f>(LosAngeles!$F$28*10^3)/LosAngeles!$B$8</f>
        <v>0</v>
      </c>
      <c r="H188" s="44">
        <f>(LasVegas!$F$28*10^3)/LasVegas!$B$8</f>
        <v>0</v>
      </c>
      <c r="I188" s="44">
        <f>(SanFrancisco!$F$28*10^3)/SanFrancisco!$B$8</f>
        <v>0</v>
      </c>
      <c r="J188" s="44">
        <f>(Baltimore!$F$28*10^3)/Baltimore!$B$8</f>
        <v>0</v>
      </c>
      <c r="K188" s="44">
        <f>(Albuquerque!$F$28*10^3)/Albuquerque!$B$8</f>
        <v>0</v>
      </c>
      <c r="L188" s="44">
        <f>(Seattle!$F$28*10^3)/Seattle!$B$8</f>
        <v>0</v>
      </c>
      <c r="M188" s="44">
        <f>(Chicago!$F$28*10^3)/Chicago!$B$8</f>
        <v>0</v>
      </c>
      <c r="N188" s="44">
        <f>(Boulder!$F$28*10^3)/Boulder!$B$8</f>
        <v>0</v>
      </c>
      <c r="O188" s="44">
        <f>(Minneapolis!$F$28*10^3)/Minneapolis!$B$8</f>
        <v>0</v>
      </c>
      <c r="P188" s="44">
        <f>(Helena!$F$28*10^3)/Helena!$B$8</f>
        <v>0</v>
      </c>
      <c r="Q188" s="44">
        <f>(Duluth!$F$28*10^3)/Duluth!$B$8</f>
        <v>0</v>
      </c>
      <c r="R188" s="44">
        <f>(Fairbanks!$F$28*10^3)/Fairbanks!$B$8</f>
        <v>0</v>
      </c>
    </row>
    <row r="189" spans="1:18">
      <c r="A189" s="38"/>
      <c r="B189" s="36" t="s">
        <v>219</v>
      </c>
      <c r="C189" s="44">
        <f>(Miami!$B$2*10^3)/Miami!$B$8</f>
        <v>6334.3376086769385</v>
      </c>
      <c r="D189" s="44">
        <f>(Houston!$B$2*10^3)/Houston!$B$8</f>
        <v>6471.8946371696647</v>
      </c>
      <c r="E189" s="44">
        <f>(Phoenix!$B$2*10^3)/Phoenix!$B$8</f>
        <v>6356.9768442799341</v>
      </c>
      <c r="F189" s="44">
        <f>(Atlanta!$B$2*10^3)/Atlanta!$B$8</f>
        <v>6705.7760179047946</v>
      </c>
      <c r="G189" s="44">
        <f>(LosAngeles!$B$2*10^3)/LosAngeles!$B$8</f>
        <v>5760.6094516656622</v>
      </c>
      <c r="H189" s="44">
        <f>(LasVegas!$B$2*10^3)/LasVegas!$B$8</f>
        <v>6440.1308427304812</v>
      </c>
      <c r="I189" s="44">
        <f>(SanFrancisco!$B$2*10^3)/SanFrancisco!$B$8</f>
        <v>6171.1715589222686</v>
      </c>
      <c r="J189" s="44">
        <f>(Baltimore!$B$2*10^3)/Baltimore!$B$8</f>
        <v>7402.0401136265818</v>
      </c>
      <c r="K189" s="44">
        <f>(Albuquerque!$B$2*10^3)/Albuquerque!$B$8</f>
        <v>6805.1562365498839</v>
      </c>
      <c r="L189" s="44">
        <f>(Seattle!$B$2*10^3)/Seattle!$B$8</f>
        <v>6904.1490918481531</v>
      </c>
      <c r="M189" s="44">
        <f>(Chicago!$B$2*10^3)/Chicago!$B$8</f>
        <v>8103.4690539726262</v>
      </c>
      <c r="N189" s="44">
        <f>(Boulder!$B$2*10^3)/Boulder!$B$8</f>
        <v>7338.383403632607</v>
      </c>
      <c r="O189" s="44">
        <f>(Minneapolis!$B$2*10^3)/Minneapolis!$B$8</f>
        <v>8899.845054661273</v>
      </c>
      <c r="P189" s="44">
        <f>(Helena!$B$2*10^3)/Helena!$B$8</f>
        <v>8163.5964534733575</v>
      </c>
      <c r="Q189" s="44">
        <f>(Duluth!$B$2*10^3)/Duluth!$B$8</f>
        <v>9632.2200223809941</v>
      </c>
      <c r="R189" s="44">
        <f>(Fairbanks!$B$2*10^3)/Fairbanks!$B$8</f>
        <v>12176.078161315314</v>
      </c>
    </row>
    <row r="190" spans="1:18">
      <c r="A190" s="63" t="s">
        <v>281</v>
      </c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</row>
    <row r="191" spans="1:18">
      <c r="A191" s="66"/>
      <c r="B191" s="63" t="s">
        <v>282</v>
      </c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</row>
    <row r="192" spans="1:18">
      <c r="A192" s="66"/>
      <c r="B192" s="69" t="s">
        <v>283</v>
      </c>
      <c r="C192" s="70">
        <f>Miami!$C102*10^(-3)</f>
        <v>40.429409</v>
      </c>
      <c r="D192" s="70">
        <f>Houston!$C102*10^(-3)</f>
        <v>36.28143</v>
      </c>
      <c r="E192" s="70">
        <f>Phoenix!$C102*10^(-3)</f>
        <v>30.434519000000002</v>
      </c>
      <c r="F192" s="70">
        <f>Atlanta!$C102*10^(-3)</f>
        <v>28.272040000000001</v>
      </c>
      <c r="G192" s="70">
        <f>LosAngeles!$C102*10^(-3)</f>
        <v>33.313164</v>
      </c>
      <c r="H192" s="70">
        <f>LasVegas!$C102*10^(-3)</f>
        <v>28.328607999999999</v>
      </c>
      <c r="I192" s="70">
        <f>SanFrancisco!$C102*10^(-3)</f>
        <v>28.093427999999999</v>
      </c>
      <c r="J192" s="70">
        <f>Baltimore!$C102*10^(-3)</f>
        <v>28.226143</v>
      </c>
      <c r="K192" s="70">
        <f>Albuquerque!$C102*10^(-3)</f>
        <v>28.259003</v>
      </c>
      <c r="L192" s="70">
        <f>Seattle!$C102*10^(-3)</f>
        <v>28.105281999999999</v>
      </c>
      <c r="M192" s="70">
        <f>Chicago!$C102*10^(-3)</f>
        <v>28.144583000000001</v>
      </c>
      <c r="N192" s="70">
        <f>Boulder!$C102*10^(-3)</f>
        <v>28.257894</v>
      </c>
      <c r="O192" s="70">
        <f>Minneapolis!$C102*10^(-3)</f>
        <v>28.202412000000002</v>
      </c>
      <c r="P192" s="70">
        <f>Helena!$C102*10^(-3)</f>
        <v>28.291755000000002</v>
      </c>
      <c r="Q192" s="70">
        <f>Duluth!$C102*10^(-3)</f>
        <v>28.179434000000001</v>
      </c>
      <c r="R192" s="70">
        <f>Fairbanks!$C102*10^(-3)</f>
        <v>30.000491000000004</v>
      </c>
    </row>
    <row r="193" spans="1:18">
      <c r="A193" s="66"/>
      <c r="B193" s="69" t="s">
        <v>284</v>
      </c>
      <c r="C193" s="70">
        <f>Miami!$C103*10^(-3)</f>
        <v>42.176105999999997</v>
      </c>
      <c r="D193" s="70">
        <f>Houston!$C103*10^(-3)</f>
        <v>35.062124000000004</v>
      </c>
      <c r="E193" s="70">
        <f>Phoenix!$C103*10^(-3)</f>
        <v>31.962543000000004</v>
      </c>
      <c r="F193" s="70">
        <f>Atlanta!$C103*10^(-3)</f>
        <v>28.378108000000001</v>
      </c>
      <c r="G193" s="70">
        <f>LosAngeles!$C103*10^(-3)</f>
        <v>34.723033999999998</v>
      </c>
      <c r="H193" s="70">
        <f>LasVegas!$C103*10^(-3)</f>
        <v>28.343937999999998</v>
      </c>
      <c r="I193" s="70">
        <f>SanFrancisco!$C103*10^(-3)</f>
        <v>28.123750000000001</v>
      </c>
      <c r="J193" s="70">
        <f>Baltimore!$C103*10^(-3)</f>
        <v>28.117198000000002</v>
      </c>
      <c r="K193" s="70">
        <f>Albuquerque!$C103*10^(-3)</f>
        <v>28.273486000000002</v>
      </c>
      <c r="L193" s="70">
        <f>Seattle!$C103*10^(-3)</f>
        <v>28.097809000000002</v>
      </c>
      <c r="M193" s="70">
        <f>Chicago!$C103*10^(-3)</f>
        <v>28.152560000000001</v>
      </c>
      <c r="N193" s="70">
        <f>Boulder!$C103*10^(-3)</f>
        <v>28.214233</v>
      </c>
      <c r="O193" s="70">
        <f>Minneapolis!$C103*10^(-3)</f>
        <v>28.197008999999998</v>
      </c>
      <c r="P193" s="70">
        <f>Helena!$C103*10^(-3)</f>
        <v>28.333459999999999</v>
      </c>
      <c r="Q193" s="70">
        <f>Duluth!$C103*10^(-3)</f>
        <v>28.186469000000002</v>
      </c>
      <c r="R193" s="70">
        <f>Fairbanks!$C103*10^(-3)</f>
        <v>28.868981999999999</v>
      </c>
    </row>
    <row r="194" spans="1:18">
      <c r="A194" s="66"/>
      <c r="B194" s="71" t="s">
        <v>285</v>
      </c>
      <c r="C194" s="70">
        <f>Miami!$C104*10^(-3)</f>
        <v>42.150112</v>
      </c>
      <c r="D194" s="70">
        <f>Houston!$C104*10^(-3)</f>
        <v>37.341878999999999</v>
      </c>
      <c r="E194" s="70">
        <f>Phoenix!$C104*10^(-3)</f>
        <v>37.284765</v>
      </c>
      <c r="F194" s="70">
        <f>Atlanta!$C104*10^(-3)</f>
        <v>30.186641000000002</v>
      </c>
      <c r="G194" s="70">
        <f>LosAngeles!$C104*10^(-3)</f>
        <v>32.448979999999999</v>
      </c>
      <c r="H194" s="70">
        <f>LasVegas!$C104*10^(-3)</f>
        <v>29.845943999999999</v>
      </c>
      <c r="I194" s="70">
        <f>SanFrancisco!$C104*10^(-3)</f>
        <v>28.102434000000002</v>
      </c>
      <c r="J194" s="70">
        <f>Baltimore!$C104*10^(-3)</f>
        <v>31.135162000000001</v>
      </c>
      <c r="K194" s="70">
        <f>Albuquerque!$C104*10^(-3)</f>
        <v>28.289494999999999</v>
      </c>
      <c r="L194" s="70">
        <f>Seattle!$C104*10^(-3)</f>
        <v>28.112537</v>
      </c>
      <c r="M194" s="70">
        <f>Chicago!$C104*10^(-3)</f>
        <v>28.188162000000002</v>
      </c>
      <c r="N194" s="70">
        <f>Boulder!$C104*10^(-3)</f>
        <v>29.805797999999999</v>
      </c>
      <c r="O194" s="70">
        <f>Minneapolis!$C104*10^(-3)</f>
        <v>28.244705000000003</v>
      </c>
      <c r="P194" s="70">
        <f>Helena!$C104*10^(-3)</f>
        <v>28.313106000000001</v>
      </c>
      <c r="Q194" s="70">
        <f>Duluth!$C104*10^(-3)</f>
        <v>28.191257000000004</v>
      </c>
      <c r="R194" s="70">
        <f>Fairbanks!$C104*10^(-3)</f>
        <v>28.888540000000003</v>
      </c>
    </row>
    <row r="195" spans="1:18">
      <c r="A195" s="66"/>
      <c r="B195" s="71" t="s">
        <v>286</v>
      </c>
      <c r="C195" s="70">
        <f>Miami!$C105*10^(-3)</f>
        <v>42.875207000000003</v>
      </c>
      <c r="D195" s="70">
        <f>Houston!$C105*10^(-3)</f>
        <v>40.821907000000003</v>
      </c>
      <c r="E195" s="70">
        <f>Phoenix!$C105*10^(-3)</f>
        <v>38.901848000000001</v>
      </c>
      <c r="F195" s="70">
        <f>Atlanta!$C105*10^(-3)</f>
        <v>35.111427000000006</v>
      </c>
      <c r="G195" s="70">
        <f>LosAngeles!$C105*10^(-3)</f>
        <v>34.101792000000003</v>
      </c>
      <c r="H195" s="70">
        <f>LasVegas!$C105*10^(-3)</f>
        <v>37.255370999999997</v>
      </c>
      <c r="I195" s="70">
        <f>SanFrancisco!$C105*10^(-3)</f>
        <v>29.385444</v>
      </c>
      <c r="J195" s="70">
        <f>Baltimore!$C105*10^(-3)</f>
        <v>30.124908000000001</v>
      </c>
      <c r="K195" s="70">
        <f>Albuquerque!$C105*10^(-3)</f>
        <v>31.996600999999998</v>
      </c>
      <c r="L195" s="70">
        <f>Seattle!$C105*10^(-3)</f>
        <v>28.161171</v>
      </c>
      <c r="M195" s="70">
        <f>Chicago!$C105*10^(-3)</f>
        <v>29.247758000000001</v>
      </c>
      <c r="N195" s="70">
        <f>Boulder!$C105*10^(-3)</f>
        <v>30.000254000000002</v>
      </c>
      <c r="O195" s="70">
        <f>Minneapolis!$C105*10^(-3)</f>
        <v>29.676871999999999</v>
      </c>
      <c r="P195" s="70">
        <f>Helena!$C105*10^(-3)</f>
        <v>28.319375000000001</v>
      </c>
      <c r="Q195" s="70">
        <f>Duluth!$C105*10^(-3)</f>
        <v>28.212526999999998</v>
      </c>
      <c r="R195" s="70">
        <f>Fairbanks!$C105*10^(-3)</f>
        <v>28.887336999999999</v>
      </c>
    </row>
    <row r="196" spans="1:18">
      <c r="A196" s="66"/>
      <c r="B196" s="71" t="s">
        <v>280</v>
      </c>
      <c r="C196" s="70">
        <f>Miami!$C106*10^(-3)</f>
        <v>46.312357000000006</v>
      </c>
      <c r="D196" s="70">
        <f>Houston!$C106*10^(-3)</f>
        <v>43.350055000000005</v>
      </c>
      <c r="E196" s="70">
        <f>Phoenix!$C106*10^(-3)</f>
        <v>45.079588999999999</v>
      </c>
      <c r="F196" s="70">
        <f>Atlanta!$C106*10^(-3)</f>
        <v>39.58135</v>
      </c>
      <c r="G196" s="70">
        <f>LosAngeles!$C106*10^(-3)</f>
        <v>36.127867999999999</v>
      </c>
      <c r="H196" s="70">
        <f>LasVegas!$C106*10^(-3)</f>
        <v>40.887090999999998</v>
      </c>
      <c r="I196" s="70">
        <f>SanFrancisco!$C106*10^(-3)</f>
        <v>29.592707000000001</v>
      </c>
      <c r="J196" s="70">
        <f>Baltimore!$C106*10^(-3)</f>
        <v>36.525040000000004</v>
      </c>
      <c r="K196" s="70">
        <f>Albuquerque!$C106*10^(-3)</f>
        <v>35.175280000000001</v>
      </c>
      <c r="L196" s="70">
        <f>Seattle!$C106*10^(-3)</f>
        <v>29.527511999999998</v>
      </c>
      <c r="M196" s="70">
        <f>Chicago!$C106*10^(-3)</f>
        <v>36.184231000000004</v>
      </c>
      <c r="N196" s="70">
        <f>Boulder!$C106*10^(-3)</f>
        <v>32.996917000000003</v>
      </c>
      <c r="O196" s="70">
        <f>Minneapolis!$C106*10^(-3)</f>
        <v>40.594262999999998</v>
      </c>
      <c r="P196" s="70">
        <f>Helena!$C106*10^(-3)</f>
        <v>30.338270000000001</v>
      </c>
      <c r="Q196" s="70">
        <f>Duluth!$C106*10^(-3)</f>
        <v>29.293489000000001</v>
      </c>
      <c r="R196" s="70">
        <f>Fairbanks!$C106*10^(-3)</f>
        <v>29.100300000000001</v>
      </c>
    </row>
    <row r="197" spans="1:18">
      <c r="A197" s="66"/>
      <c r="B197" s="71" t="s">
        <v>287</v>
      </c>
      <c r="C197" s="70">
        <f>Miami!$C107*10^(-3)</f>
        <v>47.228779000000003</v>
      </c>
      <c r="D197" s="70">
        <f>Houston!$C107*10^(-3)</f>
        <v>43.958925999999998</v>
      </c>
      <c r="E197" s="70">
        <f>Phoenix!$C107*10^(-3)</f>
        <v>48.287877999999999</v>
      </c>
      <c r="F197" s="70">
        <f>Atlanta!$C107*10^(-3)</f>
        <v>41.511088000000001</v>
      </c>
      <c r="G197" s="70">
        <f>LosAngeles!$C107*10^(-3)</f>
        <v>33.915091000000004</v>
      </c>
      <c r="H197" s="70">
        <f>LasVegas!$C107*10^(-3)</f>
        <v>46.805477000000003</v>
      </c>
      <c r="I197" s="70">
        <f>SanFrancisco!$C107*10^(-3)</f>
        <v>32.335172999999998</v>
      </c>
      <c r="J197" s="70">
        <f>Baltimore!$C107*10^(-3)</f>
        <v>42.684550000000002</v>
      </c>
      <c r="K197" s="70">
        <f>Albuquerque!$C107*10^(-3)</f>
        <v>37.574239000000006</v>
      </c>
      <c r="L197" s="70">
        <f>Seattle!$C107*10^(-3)</f>
        <v>33.389156999999997</v>
      </c>
      <c r="M197" s="70">
        <f>Chicago!$C107*10^(-3)</f>
        <v>42.457604000000003</v>
      </c>
      <c r="N197" s="70">
        <f>Boulder!$C107*10^(-3)</f>
        <v>37.237014000000002</v>
      </c>
      <c r="O197" s="70">
        <f>Minneapolis!$C107*10^(-3)</f>
        <v>41.469912000000001</v>
      </c>
      <c r="P197" s="70">
        <f>Helena!$C107*10^(-3)</f>
        <v>36.863424000000002</v>
      </c>
      <c r="Q197" s="70">
        <f>Duluth!$C107*10^(-3)</f>
        <v>35.031195000000004</v>
      </c>
      <c r="R197" s="70">
        <f>Fairbanks!$C107*10^(-3)</f>
        <v>32.612130000000001</v>
      </c>
    </row>
    <row r="198" spans="1:18">
      <c r="A198" s="66"/>
      <c r="B198" s="71" t="s">
        <v>288</v>
      </c>
      <c r="C198" s="70">
        <f>Miami!$C108*10^(-3)</f>
        <v>47.154036999999995</v>
      </c>
      <c r="D198" s="70">
        <f>Houston!$C108*10^(-3)</f>
        <v>45.242061999999997</v>
      </c>
      <c r="E198" s="70">
        <f>Phoenix!$C108*10^(-3)</f>
        <v>47.929834999999997</v>
      </c>
      <c r="F198" s="70">
        <f>Atlanta!$C108*10^(-3)</f>
        <v>44.190093999999995</v>
      </c>
      <c r="G198" s="70">
        <f>LosAngeles!$C108*10^(-3)</f>
        <v>37.525820000000003</v>
      </c>
      <c r="H198" s="70">
        <f>LasVegas!$C108*10^(-3)</f>
        <v>46.357752999999995</v>
      </c>
      <c r="I198" s="70">
        <f>SanFrancisco!$C108*10^(-3)</f>
        <v>37.269565999999998</v>
      </c>
      <c r="J198" s="70">
        <f>Baltimore!$C108*10^(-3)</f>
        <v>44.295463000000005</v>
      </c>
      <c r="K198" s="70">
        <f>Albuquerque!$C108*10^(-3)</f>
        <v>38.782800000000002</v>
      </c>
      <c r="L198" s="70">
        <f>Seattle!$C108*10^(-3)</f>
        <v>33.930245000000006</v>
      </c>
      <c r="M198" s="70">
        <f>Chicago!$C108*10^(-3)</f>
        <v>44.266978000000002</v>
      </c>
      <c r="N198" s="70">
        <f>Boulder!$C108*10^(-3)</f>
        <v>38.199424</v>
      </c>
      <c r="O198" s="70">
        <f>Minneapolis!$C108*10^(-3)</f>
        <v>42.283046000000006</v>
      </c>
      <c r="P198" s="70">
        <f>Helena!$C108*10^(-3)</f>
        <v>37.143021999999995</v>
      </c>
      <c r="Q198" s="70">
        <f>Duluth!$C108*10^(-3)</f>
        <v>39.967143999999998</v>
      </c>
      <c r="R198" s="70">
        <f>Fairbanks!$C108*10^(-3)</f>
        <v>34.052197999999997</v>
      </c>
    </row>
    <row r="199" spans="1:18">
      <c r="A199" s="66"/>
      <c r="B199" s="71" t="s">
        <v>289</v>
      </c>
      <c r="C199" s="70">
        <f>Miami!$C109*10^(-3)</f>
        <v>46.608737999999995</v>
      </c>
      <c r="D199" s="70">
        <f>Houston!$C109*10^(-3)</f>
        <v>45.350318000000001</v>
      </c>
      <c r="E199" s="70">
        <f>Phoenix!$C109*10^(-3)</f>
        <v>48.122207000000003</v>
      </c>
      <c r="F199" s="70">
        <f>Atlanta!$C109*10^(-3)</f>
        <v>43.073122000000005</v>
      </c>
      <c r="G199" s="70">
        <f>LosAngeles!$C109*10^(-3)</f>
        <v>40.443053999999997</v>
      </c>
      <c r="H199" s="70">
        <f>LasVegas!$C109*10^(-3)</f>
        <v>45.529677000000007</v>
      </c>
      <c r="I199" s="70">
        <f>SanFrancisco!$C109*10^(-3)</f>
        <v>33.448052000000004</v>
      </c>
      <c r="J199" s="70">
        <f>Baltimore!$C109*10^(-3)</f>
        <v>43.886190999999997</v>
      </c>
      <c r="K199" s="70">
        <f>Albuquerque!$C109*10^(-3)</f>
        <v>38.418141000000006</v>
      </c>
      <c r="L199" s="70">
        <f>Seattle!$C109*10^(-3)</f>
        <v>33.474949000000002</v>
      </c>
      <c r="M199" s="70">
        <f>Chicago!$C109*10^(-3)</f>
        <v>42.365881000000002</v>
      </c>
      <c r="N199" s="70">
        <f>Boulder!$C109*10^(-3)</f>
        <v>38.511671</v>
      </c>
      <c r="O199" s="70">
        <f>Minneapolis!$C109*10^(-3)</f>
        <v>41.543695</v>
      </c>
      <c r="P199" s="70">
        <f>Helena!$C109*10^(-3)</f>
        <v>36.094965999999999</v>
      </c>
      <c r="Q199" s="70">
        <f>Duluth!$C109*10^(-3)</f>
        <v>38.345126</v>
      </c>
      <c r="R199" s="70">
        <f>Fairbanks!$C109*10^(-3)</f>
        <v>31.985626</v>
      </c>
    </row>
    <row r="200" spans="1:18">
      <c r="A200" s="66"/>
      <c r="B200" s="71" t="s">
        <v>290</v>
      </c>
      <c r="C200" s="70">
        <f>Miami!$C110*10^(-3)</f>
        <v>47.010804</v>
      </c>
      <c r="D200" s="70">
        <f>Houston!$C110*10^(-3)</f>
        <v>44.81803</v>
      </c>
      <c r="E200" s="70">
        <f>Phoenix!$C110*10^(-3)</f>
        <v>45.100864999999999</v>
      </c>
      <c r="F200" s="70">
        <f>Atlanta!$C110*10^(-3)</f>
        <v>40.169417000000003</v>
      </c>
      <c r="G200" s="70">
        <f>LosAngeles!$C110*10^(-3)</f>
        <v>41.380745000000005</v>
      </c>
      <c r="H200" s="70">
        <f>LasVegas!$C110*10^(-3)</f>
        <v>44.146920000000001</v>
      </c>
      <c r="I200" s="70">
        <f>SanFrancisco!$C110*10^(-3)</f>
        <v>35.752773999999995</v>
      </c>
      <c r="J200" s="70">
        <f>Baltimore!$C110*10^(-3)</f>
        <v>38.076285000000006</v>
      </c>
      <c r="K200" s="70">
        <f>Albuquerque!$C110*10^(-3)</f>
        <v>35.415732000000006</v>
      </c>
      <c r="L200" s="70">
        <f>Seattle!$C110*10^(-3)</f>
        <v>38.710896999999996</v>
      </c>
      <c r="M200" s="70">
        <f>Chicago!$C110*10^(-3)</f>
        <v>38.206344999999999</v>
      </c>
      <c r="N200" s="70">
        <f>Boulder!$C110*10^(-3)</f>
        <v>35.072377000000003</v>
      </c>
      <c r="O200" s="70">
        <f>Minneapolis!$C110*10^(-3)</f>
        <v>35.037487999999996</v>
      </c>
      <c r="P200" s="70">
        <f>Helena!$C110*10^(-3)</f>
        <v>34.006851000000005</v>
      </c>
      <c r="Q200" s="70">
        <f>Duluth!$C110*10^(-3)</f>
        <v>30.249296999999999</v>
      </c>
      <c r="R200" s="70">
        <f>Fairbanks!$C110*10^(-3)</f>
        <v>28.925387999999998</v>
      </c>
    </row>
    <row r="201" spans="1:18">
      <c r="A201" s="66"/>
      <c r="B201" s="71" t="s">
        <v>291</v>
      </c>
      <c r="C201" s="70">
        <f>Miami!$C111*10^(-3)</f>
        <v>47.085571999999999</v>
      </c>
      <c r="D201" s="70">
        <f>Houston!$C111*10^(-3)</f>
        <v>41.853116999999997</v>
      </c>
      <c r="E201" s="70">
        <f>Phoenix!$C111*10^(-3)</f>
        <v>38.648033000000005</v>
      </c>
      <c r="F201" s="70">
        <f>Atlanta!$C111*10^(-3)</f>
        <v>36.287767000000002</v>
      </c>
      <c r="G201" s="70">
        <f>LosAngeles!$C111*10^(-3)</f>
        <v>36.642068000000002</v>
      </c>
      <c r="H201" s="70">
        <f>LasVegas!$C111*10^(-3)</f>
        <v>38.193964999999999</v>
      </c>
      <c r="I201" s="70">
        <f>SanFrancisco!$C111*10^(-3)</f>
        <v>29.955148000000001</v>
      </c>
      <c r="J201" s="70">
        <f>Baltimore!$C111*10^(-3)</f>
        <v>35.346353999999998</v>
      </c>
      <c r="K201" s="70">
        <f>Albuquerque!$C111*10^(-3)</f>
        <v>31.666823000000001</v>
      </c>
      <c r="L201" s="70">
        <f>Seattle!$C111*10^(-3)</f>
        <v>28.143053999999999</v>
      </c>
      <c r="M201" s="70">
        <f>Chicago!$C111*10^(-3)</f>
        <v>31.317804000000002</v>
      </c>
      <c r="N201" s="70">
        <f>Boulder!$C111*10^(-3)</f>
        <v>32.235561000000004</v>
      </c>
      <c r="O201" s="70">
        <f>Minneapolis!$C111*10^(-3)</f>
        <v>32.267009999999999</v>
      </c>
      <c r="P201" s="70">
        <f>Helena!$C111*10^(-3)</f>
        <v>28.600108000000002</v>
      </c>
      <c r="Q201" s="70">
        <f>Duluth!$C111*10^(-3)</f>
        <v>28.897377000000002</v>
      </c>
      <c r="R201" s="70">
        <f>Fairbanks!$C111*10^(-3)</f>
        <v>28.903857000000002</v>
      </c>
    </row>
    <row r="202" spans="1:18">
      <c r="A202" s="66"/>
      <c r="B202" s="71" t="s">
        <v>292</v>
      </c>
      <c r="C202" s="70">
        <f>Miami!$C112*10^(-3)</f>
        <v>43.769343999999997</v>
      </c>
      <c r="D202" s="70">
        <f>Houston!$C112*10^(-3)</f>
        <v>39.219983999999997</v>
      </c>
      <c r="E202" s="70">
        <f>Phoenix!$C112*10^(-3)</f>
        <v>37.20758</v>
      </c>
      <c r="F202" s="70">
        <f>Atlanta!$C112*10^(-3)</f>
        <v>29.285409999999999</v>
      </c>
      <c r="G202" s="70">
        <f>LosAngeles!$C112*10^(-3)</f>
        <v>34.418665999999995</v>
      </c>
      <c r="H202" s="70">
        <f>LasVegas!$C112*10^(-3)</f>
        <v>29.315135999999999</v>
      </c>
      <c r="I202" s="70">
        <f>SanFrancisco!$C112*10^(-3)</f>
        <v>28.120125999999999</v>
      </c>
      <c r="J202" s="70">
        <f>Baltimore!$C112*10^(-3)</f>
        <v>33.117313000000003</v>
      </c>
      <c r="K202" s="70">
        <f>Albuquerque!$C112*10^(-3)</f>
        <v>28.298745</v>
      </c>
      <c r="L202" s="70">
        <f>Seattle!$C112*10^(-3)</f>
        <v>28.147223999999998</v>
      </c>
      <c r="M202" s="70">
        <f>Chicago!$C112*10^(-3)</f>
        <v>30.971855999999999</v>
      </c>
      <c r="N202" s="70">
        <f>Boulder!$C112*10^(-3)</f>
        <v>28.273717000000001</v>
      </c>
      <c r="O202" s="70">
        <f>Minneapolis!$C112*10^(-3)</f>
        <v>28.246312000000003</v>
      </c>
      <c r="P202" s="70">
        <f>Helena!$C112*10^(-3)</f>
        <v>28.321570000000001</v>
      </c>
      <c r="Q202" s="70">
        <f>Duluth!$C112*10^(-3)</f>
        <v>28.245900000000002</v>
      </c>
      <c r="R202" s="70">
        <f>Fairbanks!$C112*10^(-3)</f>
        <v>28.882399000000003</v>
      </c>
    </row>
    <row r="203" spans="1:18">
      <c r="A203" s="66"/>
      <c r="B203" s="71" t="s">
        <v>293</v>
      </c>
      <c r="C203" s="70">
        <f>Miami!$C113*10^(-3)</f>
        <v>39.973995000000002</v>
      </c>
      <c r="D203" s="70">
        <f>Houston!$C113*10^(-3)</f>
        <v>38.046786999999995</v>
      </c>
      <c r="E203" s="70">
        <f>Phoenix!$C113*10^(-3)</f>
        <v>29.976659000000001</v>
      </c>
      <c r="F203" s="70">
        <f>Atlanta!$C113*10^(-3)</f>
        <v>28.445259999999998</v>
      </c>
      <c r="G203" s="70">
        <f>LosAngeles!$C113*10^(-3)</f>
        <v>33.953989</v>
      </c>
      <c r="H203" s="70">
        <f>LasVegas!$C113*10^(-3)</f>
        <v>28.816238000000002</v>
      </c>
      <c r="I203" s="70">
        <f>SanFrancisco!$C113*10^(-3)</f>
        <v>28.111721000000003</v>
      </c>
      <c r="J203" s="70">
        <f>Baltimore!$C113*10^(-3)</f>
        <v>28.210274000000002</v>
      </c>
      <c r="K203" s="70">
        <f>Albuquerque!$C113*10^(-3)</f>
        <v>28.247572000000002</v>
      </c>
      <c r="L203" s="70">
        <f>Seattle!$C113*10^(-3)</f>
        <v>28.097268</v>
      </c>
      <c r="M203" s="70">
        <f>Chicago!$C113*10^(-3)</f>
        <v>28.158567999999999</v>
      </c>
      <c r="N203" s="70">
        <f>Boulder!$C113*10^(-3)</f>
        <v>28.206937000000003</v>
      </c>
      <c r="O203" s="70">
        <f>Minneapolis!$C113*10^(-3)</f>
        <v>28.208943999999999</v>
      </c>
      <c r="P203" s="70">
        <f>Helena!$C113*10^(-3)</f>
        <v>28.292175</v>
      </c>
      <c r="Q203" s="70">
        <f>Duluth!$C113*10^(-3)</f>
        <v>28.182333</v>
      </c>
      <c r="R203" s="70">
        <f>Fairbanks!$C113*10^(-3)</f>
        <v>30.018619000000001</v>
      </c>
    </row>
    <row r="204" spans="1:18">
      <c r="A204" s="66"/>
      <c r="B204" s="71" t="s">
        <v>294</v>
      </c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</row>
    <row r="205" spans="1:18">
      <c r="A205" s="66"/>
      <c r="B205" s="69" t="s">
        <v>283</v>
      </c>
      <c r="C205" s="70" t="str">
        <f>Miami!$D102</f>
        <v>23-JAN-11:15</v>
      </c>
      <c r="D205" s="70" t="str">
        <f>Houston!$D102</f>
        <v>03-JAN-12:15</v>
      </c>
      <c r="E205" s="70" t="str">
        <f>Phoenix!$D102</f>
        <v>28-JAN-11:15</v>
      </c>
      <c r="F205" s="70" t="str">
        <f>Atlanta!$D102</f>
        <v>24-JAN-11:15</v>
      </c>
      <c r="G205" s="70" t="str">
        <f>LosAngeles!$D102</f>
        <v>26-JAN-12:00</v>
      </c>
      <c r="H205" s="70" t="str">
        <f>LasVegas!$D102</f>
        <v>19-JAN-11:15</v>
      </c>
      <c r="I205" s="70" t="str">
        <f>SanFrancisco!$D102</f>
        <v>05-JAN-11:15</v>
      </c>
      <c r="J205" s="70" t="str">
        <f>Baltimore!$D102</f>
        <v>09-JAN-11:15</v>
      </c>
      <c r="K205" s="70" t="str">
        <f>Albuquerque!$D102</f>
        <v>27-JAN-11:15</v>
      </c>
      <c r="L205" s="70" t="str">
        <f>Seattle!$D102</f>
        <v>14-JAN-11:15</v>
      </c>
      <c r="M205" s="70" t="str">
        <f>Chicago!$D102</f>
        <v>17-JAN-11:15</v>
      </c>
      <c r="N205" s="70" t="str">
        <f>Boulder!$D102</f>
        <v>27-JAN-11:15</v>
      </c>
      <c r="O205" s="70" t="str">
        <f>Minneapolis!$D102</f>
        <v>30-JAN-11:15</v>
      </c>
      <c r="P205" s="70" t="str">
        <f>Helena!$D102</f>
        <v>23-JAN-11:15</v>
      </c>
      <c r="Q205" s="70" t="str">
        <f>Duluth!$D102</f>
        <v>16-JAN-11:15</v>
      </c>
      <c r="R205" s="70" t="str">
        <f>Fairbanks!$D102</f>
        <v>01-JAN-11:15</v>
      </c>
    </row>
    <row r="206" spans="1:18">
      <c r="A206" s="66"/>
      <c r="B206" s="69" t="s">
        <v>284</v>
      </c>
      <c r="C206" s="70" t="str">
        <f>Miami!$D103</f>
        <v>23-FEB-11:15</v>
      </c>
      <c r="D206" s="70" t="str">
        <f>Houston!$D103</f>
        <v>23-FEB-13:00</v>
      </c>
      <c r="E206" s="70" t="str">
        <f>Phoenix!$D103</f>
        <v>28-FEB-17:15</v>
      </c>
      <c r="F206" s="70" t="str">
        <f>Atlanta!$D103</f>
        <v>17-FEB-11:15</v>
      </c>
      <c r="G206" s="70" t="str">
        <f>LosAngeles!$D103</f>
        <v>12-FEB-13:00</v>
      </c>
      <c r="H206" s="70" t="str">
        <f>LasVegas!$D103</f>
        <v>17-FEB-11:15</v>
      </c>
      <c r="I206" s="70" t="str">
        <f>SanFrancisco!$D103</f>
        <v>14-FEB-11:15</v>
      </c>
      <c r="J206" s="70" t="str">
        <f>Baltimore!$D103</f>
        <v>13-FEB-11:15</v>
      </c>
      <c r="K206" s="70" t="str">
        <f>Albuquerque!$D103</f>
        <v>14-FEB-11:15</v>
      </c>
      <c r="L206" s="70" t="str">
        <f>Seattle!$D103</f>
        <v>21-FEB-11:15</v>
      </c>
      <c r="M206" s="70" t="str">
        <f>Chicago!$D103</f>
        <v>28-FEB-11:15</v>
      </c>
      <c r="N206" s="70" t="str">
        <f>Boulder!$D103</f>
        <v>11-FEB-11:15</v>
      </c>
      <c r="O206" s="70" t="str">
        <f>Minneapolis!$D103</f>
        <v>18-FEB-11:15</v>
      </c>
      <c r="P206" s="70" t="str">
        <f>Helena!$D103</f>
        <v>02-FEB-11:15</v>
      </c>
      <c r="Q206" s="70" t="str">
        <f>Duluth!$D103</f>
        <v>21-FEB-11:15</v>
      </c>
      <c r="R206" s="70" t="str">
        <f>Fairbanks!$D103</f>
        <v>26-FEB-11:15</v>
      </c>
    </row>
    <row r="207" spans="1:18">
      <c r="A207" s="66"/>
      <c r="B207" s="71" t="s">
        <v>285</v>
      </c>
      <c r="C207" s="70" t="str">
        <f>Miami!$D104</f>
        <v>14-MAR-10:15</v>
      </c>
      <c r="D207" s="70" t="str">
        <f>Houston!$D104</f>
        <v>26-MAR-12:00</v>
      </c>
      <c r="E207" s="70" t="str">
        <f>Phoenix!$D104</f>
        <v>17-MAR-16:15</v>
      </c>
      <c r="F207" s="70" t="str">
        <f>Atlanta!$D104</f>
        <v>28-MAR-16:30</v>
      </c>
      <c r="G207" s="70" t="str">
        <f>LosAngeles!$D104</f>
        <v>04-MAR-12:15</v>
      </c>
      <c r="H207" s="70" t="str">
        <f>LasVegas!$D104</f>
        <v>31-MAR-12:00</v>
      </c>
      <c r="I207" s="70" t="str">
        <f>SanFrancisco!$D104</f>
        <v>01-MAR-11:15</v>
      </c>
      <c r="J207" s="70" t="str">
        <f>Baltimore!$D104</f>
        <v>10-MAR-11:15</v>
      </c>
      <c r="K207" s="70" t="str">
        <f>Albuquerque!$D104</f>
        <v>01-MAR-11:15</v>
      </c>
      <c r="L207" s="70" t="str">
        <f>Seattle!$D104</f>
        <v>30-MAR-10:15</v>
      </c>
      <c r="M207" s="70" t="str">
        <f>Chicago!$D104</f>
        <v>14-MAR-10:15</v>
      </c>
      <c r="N207" s="70" t="str">
        <f>Boulder!$D104</f>
        <v>26-MAR-16:00</v>
      </c>
      <c r="O207" s="70" t="str">
        <f>Minneapolis!$D104</f>
        <v>19-MAR-10:15</v>
      </c>
      <c r="P207" s="70" t="str">
        <f>Helena!$D104</f>
        <v>09-MAR-11:15</v>
      </c>
      <c r="Q207" s="70" t="str">
        <f>Duluth!$D104</f>
        <v>30-MAR-10:15</v>
      </c>
      <c r="R207" s="70" t="str">
        <f>Fairbanks!$D104</f>
        <v>09-MAR-11:15</v>
      </c>
    </row>
    <row r="208" spans="1:18">
      <c r="A208" s="66"/>
      <c r="B208" s="71" t="s">
        <v>286</v>
      </c>
      <c r="C208" s="70" t="str">
        <f>Miami!$D105</f>
        <v>17-APR-12:00</v>
      </c>
      <c r="D208" s="70" t="str">
        <f>Houston!$D105</f>
        <v>29-APR-12:00</v>
      </c>
      <c r="E208" s="70" t="str">
        <f>Phoenix!$D105</f>
        <v>01-APR-16:00</v>
      </c>
      <c r="F208" s="70" t="str">
        <f>Atlanta!$D105</f>
        <v>15-APR-16:15</v>
      </c>
      <c r="G208" s="70" t="str">
        <f>LosAngeles!$D105</f>
        <v>11-APR-16:15</v>
      </c>
      <c r="H208" s="70" t="str">
        <f>LasVegas!$D105</f>
        <v>21-APR-16:00</v>
      </c>
      <c r="I208" s="70" t="str">
        <f>SanFrancisco!$D105</f>
        <v>29-APR-12:00</v>
      </c>
      <c r="J208" s="70" t="str">
        <f>Baltimore!$D105</f>
        <v>04-APR-16:30</v>
      </c>
      <c r="K208" s="70" t="str">
        <f>Albuquerque!$D105</f>
        <v>21-APR-16:00</v>
      </c>
      <c r="L208" s="70" t="str">
        <f>Seattle!$D105</f>
        <v>30-APR-10:15</v>
      </c>
      <c r="M208" s="70" t="str">
        <f>Chicago!$D105</f>
        <v>29-APR-10:15</v>
      </c>
      <c r="N208" s="70" t="str">
        <f>Boulder!$D105</f>
        <v>25-APR-10:15</v>
      </c>
      <c r="O208" s="70" t="str">
        <f>Minneapolis!$D105</f>
        <v>02-APR-10:15</v>
      </c>
      <c r="P208" s="70" t="str">
        <f>Helena!$D105</f>
        <v>24-APR-10:15</v>
      </c>
      <c r="Q208" s="70" t="str">
        <f>Duluth!$D105</f>
        <v>14-APR-10:15</v>
      </c>
      <c r="R208" s="70" t="str">
        <f>Fairbanks!$D105</f>
        <v>14-APR-10:15</v>
      </c>
    </row>
    <row r="209" spans="1:18">
      <c r="A209" s="66"/>
      <c r="B209" s="71" t="s">
        <v>280</v>
      </c>
      <c r="C209" s="70" t="str">
        <f>Miami!$D106</f>
        <v>24-MAY-10:15</v>
      </c>
      <c r="D209" s="70" t="str">
        <f>Houston!$D106</f>
        <v>18-MAY-11:15</v>
      </c>
      <c r="E209" s="70" t="str">
        <f>Phoenix!$D106</f>
        <v>28-MAY-17:15</v>
      </c>
      <c r="F209" s="70" t="str">
        <f>Atlanta!$D106</f>
        <v>31-MAY-17:30</v>
      </c>
      <c r="G209" s="70" t="str">
        <f>LosAngeles!$D106</f>
        <v>28-MAY-10:15</v>
      </c>
      <c r="H209" s="70" t="str">
        <f>LasVegas!$D106</f>
        <v>31-MAY-16:15</v>
      </c>
      <c r="I209" s="70" t="str">
        <f>SanFrancisco!$D106</f>
        <v>17-MAY-12:00</v>
      </c>
      <c r="J209" s="70" t="str">
        <f>Baltimore!$D106</f>
        <v>15-MAY-12:00</v>
      </c>
      <c r="K209" s="70" t="str">
        <f>Albuquerque!$D106</f>
        <v>31-MAY-16:00</v>
      </c>
      <c r="L209" s="70" t="str">
        <f>Seattle!$D106</f>
        <v>06-MAY-12:00</v>
      </c>
      <c r="M209" s="70" t="str">
        <f>Chicago!$D106</f>
        <v>30-MAY-16:30</v>
      </c>
      <c r="N209" s="70" t="str">
        <f>Boulder!$D106</f>
        <v>23-MAY-16:00</v>
      </c>
      <c r="O209" s="70" t="str">
        <f>Minneapolis!$D106</f>
        <v>27-MAY-16:15</v>
      </c>
      <c r="P209" s="70" t="str">
        <f>Helena!$D106</f>
        <v>16-MAY-16:00</v>
      </c>
      <c r="Q209" s="70" t="str">
        <f>Duluth!$D106</f>
        <v>31-MAY-10:15</v>
      </c>
      <c r="R209" s="70" t="str">
        <f>Fairbanks!$D106</f>
        <v>30-MAY-10:15</v>
      </c>
    </row>
    <row r="210" spans="1:18">
      <c r="A210" s="66"/>
      <c r="B210" s="71" t="s">
        <v>287</v>
      </c>
      <c r="C210" s="70" t="str">
        <f>Miami!$D107</f>
        <v>28-JUN-10:15</v>
      </c>
      <c r="D210" s="70" t="str">
        <f>Houston!$D107</f>
        <v>29-JUN-10:15</v>
      </c>
      <c r="E210" s="70" t="str">
        <f>Phoenix!$D107</f>
        <v>28-JUN-16:00</v>
      </c>
      <c r="F210" s="70" t="str">
        <f>Atlanta!$D107</f>
        <v>23-JUN-12:00</v>
      </c>
      <c r="G210" s="70" t="str">
        <f>LosAngeles!$D107</f>
        <v>28-JUN-12:00</v>
      </c>
      <c r="H210" s="70" t="str">
        <f>LasVegas!$D107</f>
        <v>27-JUN-16:15</v>
      </c>
      <c r="I210" s="70" t="str">
        <f>SanFrancisco!$D107</f>
        <v>16-JUN-10:15</v>
      </c>
      <c r="J210" s="70" t="str">
        <f>Baltimore!$D107</f>
        <v>26-JUN-10:15</v>
      </c>
      <c r="K210" s="70" t="str">
        <f>Albuquerque!$D107</f>
        <v>20-JUN-16:45</v>
      </c>
      <c r="L210" s="70" t="str">
        <f>Seattle!$D107</f>
        <v>18-JUN-12:00</v>
      </c>
      <c r="M210" s="70" t="str">
        <f>Chicago!$D107</f>
        <v>08-JUN-12:00</v>
      </c>
      <c r="N210" s="70" t="str">
        <f>Boulder!$D107</f>
        <v>28-JUN-11:00</v>
      </c>
      <c r="O210" s="70" t="str">
        <f>Minneapolis!$D107</f>
        <v>29-JUN-11:15</v>
      </c>
      <c r="P210" s="70" t="str">
        <f>Helena!$D107</f>
        <v>30-JUN-12:00</v>
      </c>
      <c r="Q210" s="70" t="str">
        <f>Duluth!$D107</f>
        <v>14-JUN-16:30</v>
      </c>
      <c r="R210" s="70" t="str">
        <f>Fairbanks!$D107</f>
        <v>20-JUN-17:00</v>
      </c>
    </row>
    <row r="211" spans="1:18">
      <c r="A211" s="66"/>
      <c r="B211" s="71" t="s">
        <v>288</v>
      </c>
      <c r="C211" s="70" t="str">
        <f>Miami!$D108</f>
        <v>11-JUL-10:15</v>
      </c>
      <c r="D211" s="70" t="str">
        <f>Houston!$D108</f>
        <v>06-JUL-10:15</v>
      </c>
      <c r="E211" s="70" t="str">
        <f>Phoenix!$D108</f>
        <v>19-JUL-16:00</v>
      </c>
      <c r="F211" s="70" t="str">
        <f>Atlanta!$D108</f>
        <v>29-JUL-10:15</v>
      </c>
      <c r="G211" s="70" t="str">
        <f>LosAngeles!$D108</f>
        <v>29-JUL-10:15</v>
      </c>
      <c r="H211" s="70" t="str">
        <f>LasVegas!$D108</f>
        <v>24-JUL-16:15</v>
      </c>
      <c r="I211" s="70" t="str">
        <f>SanFrancisco!$D108</f>
        <v>02-JUL-12:00</v>
      </c>
      <c r="J211" s="70" t="str">
        <f>Baltimore!$D108</f>
        <v>25-JUL-10:15</v>
      </c>
      <c r="K211" s="70" t="str">
        <f>Albuquerque!$D108</f>
        <v>31-JUL-16:15</v>
      </c>
      <c r="L211" s="70" t="str">
        <f>Seattle!$D108</f>
        <v>31-JUL-16:30</v>
      </c>
      <c r="M211" s="70" t="str">
        <f>Chicago!$D108</f>
        <v>14-JUL-10:15</v>
      </c>
      <c r="N211" s="70" t="str">
        <f>Boulder!$D108</f>
        <v>19-JUL-12:00</v>
      </c>
      <c r="O211" s="70" t="str">
        <f>Minneapolis!$D108</f>
        <v>15-JUL-12:00</v>
      </c>
      <c r="P211" s="70" t="str">
        <f>Helena!$D108</f>
        <v>21-JUL-16:00</v>
      </c>
      <c r="Q211" s="70" t="str">
        <f>Duluth!$D108</f>
        <v>08-JUL-12:00</v>
      </c>
      <c r="R211" s="70" t="str">
        <f>Fairbanks!$D108</f>
        <v>29-JUL-17:00</v>
      </c>
    </row>
    <row r="212" spans="1:18">
      <c r="A212" s="66"/>
      <c r="B212" s="71" t="s">
        <v>289</v>
      </c>
      <c r="C212" s="70" t="str">
        <f>Miami!$D109</f>
        <v>29-AUG-10:15</v>
      </c>
      <c r="D212" s="70" t="str">
        <f>Houston!$D109</f>
        <v>31-AUG-10:15</v>
      </c>
      <c r="E212" s="70" t="str">
        <f>Phoenix!$D109</f>
        <v>01-AUG-16:00</v>
      </c>
      <c r="F212" s="70" t="str">
        <f>Atlanta!$D109</f>
        <v>17-AUG-11:15</v>
      </c>
      <c r="G212" s="70" t="str">
        <f>LosAngeles!$D109</f>
        <v>08-AUG-10:15</v>
      </c>
      <c r="H212" s="70" t="str">
        <f>LasVegas!$D109</f>
        <v>05-AUG-12:00</v>
      </c>
      <c r="I212" s="70" t="str">
        <f>SanFrancisco!$D109</f>
        <v>15-AUG-11:15</v>
      </c>
      <c r="J212" s="70" t="str">
        <f>Baltimore!$D109</f>
        <v>17-AUG-10:15</v>
      </c>
      <c r="K212" s="70" t="str">
        <f>Albuquerque!$D109</f>
        <v>01-AUG-12:00</v>
      </c>
      <c r="L212" s="70" t="str">
        <f>Seattle!$D109</f>
        <v>06-AUG-17:15</v>
      </c>
      <c r="M212" s="70" t="str">
        <f>Chicago!$D109</f>
        <v>04-AUG-11:15</v>
      </c>
      <c r="N212" s="70" t="str">
        <f>Boulder!$D109</f>
        <v>30-AUG-12:00</v>
      </c>
      <c r="O212" s="70" t="str">
        <f>Minneapolis!$D109</f>
        <v>25-AUG-16:00</v>
      </c>
      <c r="P212" s="70" t="str">
        <f>Helena!$D109</f>
        <v>09-AUG-16:00</v>
      </c>
      <c r="Q212" s="70" t="str">
        <f>Duluth!$D109</f>
        <v>12-AUG-12:00</v>
      </c>
      <c r="R212" s="70" t="str">
        <f>Fairbanks!$D109</f>
        <v>15-AUG-16:00</v>
      </c>
    </row>
    <row r="213" spans="1:18">
      <c r="A213" s="66"/>
      <c r="B213" s="71" t="s">
        <v>290</v>
      </c>
      <c r="C213" s="70" t="str">
        <f>Miami!$D110</f>
        <v>10-SEP-10:15</v>
      </c>
      <c r="D213" s="70" t="str">
        <f>Houston!$D110</f>
        <v>16-SEP-10:15</v>
      </c>
      <c r="E213" s="70" t="str">
        <f>Phoenix!$D110</f>
        <v>08-SEP-12:00</v>
      </c>
      <c r="F213" s="70" t="str">
        <f>Atlanta!$D110</f>
        <v>11-SEP-12:00</v>
      </c>
      <c r="G213" s="70" t="str">
        <f>LosAngeles!$D110</f>
        <v>24-SEP-10:00</v>
      </c>
      <c r="H213" s="70" t="str">
        <f>LasVegas!$D110</f>
        <v>01-SEP-11:15</v>
      </c>
      <c r="I213" s="70" t="str">
        <f>SanFrancisco!$D110</f>
        <v>28-SEP-16:15</v>
      </c>
      <c r="J213" s="70" t="str">
        <f>Baltimore!$D110</f>
        <v>09-SEP-12:00</v>
      </c>
      <c r="K213" s="70" t="str">
        <f>Albuquerque!$D110</f>
        <v>03-SEP-12:00</v>
      </c>
      <c r="L213" s="70" t="str">
        <f>Seattle!$D110</f>
        <v>02-SEP-16:15</v>
      </c>
      <c r="M213" s="70" t="str">
        <f>Chicago!$D110</f>
        <v>06-SEP-11:15</v>
      </c>
      <c r="N213" s="70" t="str">
        <f>Boulder!$D110</f>
        <v>09-SEP-12:00</v>
      </c>
      <c r="O213" s="70" t="str">
        <f>Minneapolis!$D110</f>
        <v>14-SEP-12:00</v>
      </c>
      <c r="P213" s="70" t="str">
        <f>Helena!$D110</f>
        <v>01-SEP-16:00</v>
      </c>
      <c r="Q213" s="70" t="str">
        <f>Duluth!$D110</f>
        <v>07-SEP-12:00</v>
      </c>
      <c r="R213" s="70" t="str">
        <f>Fairbanks!$D110</f>
        <v>01-SEP-10:15</v>
      </c>
    </row>
    <row r="214" spans="1:18">
      <c r="A214" s="66"/>
      <c r="B214" s="71" t="s">
        <v>291</v>
      </c>
      <c r="C214" s="70" t="str">
        <f>Miami!$D111</f>
        <v>07-OCT-10:15</v>
      </c>
      <c r="D214" s="70" t="str">
        <f>Houston!$D111</f>
        <v>29-OCT-10:15</v>
      </c>
      <c r="E214" s="70" t="str">
        <f>Phoenix!$D111</f>
        <v>24-OCT-16:30</v>
      </c>
      <c r="F214" s="70" t="str">
        <f>Atlanta!$D111</f>
        <v>12-OCT-16:15</v>
      </c>
      <c r="G214" s="70" t="str">
        <f>LosAngeles!$D111</f>
        <v>19-OCT-10:00</v>
      </c>
      <c r="H214" s="70" t="str">
        <f>LasVegas!$D111</f>
        <v>06-OCT-12:00</v>
      </c>
      <c r="I214" s="70" t="str">
        <f>SanFrancisco!$D111</f>
        <v>31-OCT-12:00</v>
      </c>
      <c r="J214" s="70" t="str">
        <f>Baltimore!$D111</f>
        <v>03-OCT-10:15</v>
      </c>
      <c r="K214" s="70" t="str">
        <f>Albuquerque!$D111</f>
        <v>01-OCT-16:45</v>
      </c>
      <c r="L214" s="70" t="str">
        <f>Seattle!$D111</f>
        <v>05-OCT-10:15</v>
      </c>
      <c r="M214" s="70" t="str">
        <f>Chicago!$D111</f>
        <v>31-OCT-12:00</v>
      </c>
      <c r="N214" s="70" t="str">
        <f>Boulder!$D111</f>
        <v>05-OCT-12:00</v>
      </c>
      <c r="O214" s="70" t="str">
        <f>Minneapolis!$D111</f>
        <v>08-OCT-12:00</v>
      </c>
      <c r="P214" s="70" t="str">
        <f>Helena!$D111</f>
        <v>06-OCT-16:00</v>
      </c>
      <c r="Q214" s="70" t="str">
        <f>Duluth!$D111</f>
        <v>07-OCT-12:00</v>
      </c>
      <c r="R214" s="70" t="str">
        <f>Fairbanks!$D111</f>
        <v>02-OCT-10:15</v>
      </c>
    </row>
    <row r="215" spans="1:18">
      <c r="A215" s="66"/>
      <c r="B215" s="71" t="s">
        <v>292</v>
      </c>
      <c r="C215" s="70" t="str">
        <f>Miami!$D112</f>
        <v>01-NOV-10:15</v>
      </c>
      <c r="D215" s="70" t="str">
        <f>Houston!$D112</f>
        <v>26-NOV-11:00</v>
      </c>
      <c r="E215" s="70" t="str">
        <f>Phoenix!$D112</f>
        <v>12-NOV-13:00</v>
      </c>
      <c r="F215" s="70" t="str">
        <f>Atlanta!$D112</f>
        <v>22-NOV-12:15</v>
      </c>
      <c r="G215" s="70" t="str">
        <f>LosAngeles!$D112</f>
        <v>20-NOV-12:15</v>
      </c>
      <c r="H215" s="70" t="str">
        <f>LasVegas!$D112</f>
        <v>10-NOV-11:15</v>
      </c>
      <c r="I215" s="70" t="str">
        <f>SanFrancisco!$D112</f>
        <v>08-NOV-11:15</v>
      </c>
      <c r="J215" s="70" t="str">
        <f>Baltimore!$D112</f>
        <v>05-NOV-12:00</v>
      </c>
      <c r="K215" s="70" t="str">
        <f>Albuquerque!$D112</f>
        <v>10-NOV-11:15</v>
      </c>
      <c r="L215" s="70" t="str">
        <f>Seattle!$D112</f>
        <v>03-NOV-10:15</v>
      </c>
      <c r="M215" s="70" t="str">
        <f>Chicago!$D112</f>
        <v>02-NOV-11:00</v>
      </c>
      <c r="N215" s="70" t="str">
        <f>Boulder!$D112</f>
        <v>10-NOV-11:15</v>
      </c>
      <c r="O215" s="70" t="str">
        <f>Minneapolis!$D112</f>
        <v>03-NOV-10:15</v>
      </c>
      <c r="P215" s="70" t="str">
        <f>Helena!$D112</f>
        <v>21-NOV-11:15</v>
      </c>
      <c r="Q215" s="70" t="str">
        <f>Duluth!$D112</f>
        <v>09-NOV-11:15</v>
      </c>
      <c r="R215" s="70" t="str">
        <f>Fairbanks!$D112</f>
        <v>13-NOV-11:15</v>
      </c>
    </row>
    <row r="216" spans="1:18">
      <c r="A216" s="66"/>
      <c r="B216" s="71" t="s">
        <v>293</v>
      </c>
      <c r="C216" s="70" t="str">
        <f>Miami!$D113</f>
        <v>16-DEC-11:15</v>
      </c>
      <c r="D216" s="70" t="str">
        <f>Houston!$D113</f>
        <v>02-DEC-12:00</v>
      </c>
      <c r="E216" s="70" t="str">
        <f>Phoenix!$D113</f>
        <v>13-DEC-11:15</v>
      </c>
      <c r="F216" s="70" t="str">
        <f>Atlanta!$D113</f>
        <v>31-DEC-11:15</v>
      </c>
      <c r="G216" s="70" t="str">
        <f>LosAngeles!$D113</f>
        <v>19-DEC-12:00</v>
      </c>
      <c r="H216" s="70" t="str">
        <f>LasVegas!$D113</f>
        <v>05-DEC-11:15</v>
      </c>
      <c r="I216" s="70" t="str">
        <f>SanFrancisco!$D113</f>
        <v>03-DEC-11:15</v>
      </c>
      <c r="J216" s="70" t="str">
        <f>Baltimore!$D113</f>
        <v>23-DEC-11:15</v>
      </c>
      <c r="K216" s="70" t="str">
        <f>Albuquerque!$D113</f>
        <v>22-DEC-11:15</v>
      </c>
      <c r="L216" s="70" t="str">
        <f>Seattle!$D113</f>
        <v>31-DEC-11:15</v>
      </c>
      <c r="M216" s="70" t="str">
        <f>Chicago!$D113</f>
        <v>12-DEC-11:15</v>
      </c>
      <c r="N216" s="70" t="str">
        <f>Boulder!$D113</f>
        <v>30-DEC-11:15</v>
      </c>
      <c r="O216" s="70" t="str">
        <f>Minneapolis!$D113</f>
        <v>02-DEC-11:15</v>
      </c>
      <c r="P216" s="70" t="str">
        <f>Helena!$D113</f>
        <v>01-DEC-11:15</v>
      </c>
      <c r="Q216" s="70" t="str">
        <f>Duluth!$D113</f>
        <v>02-DEC-11:15</v>
      </c>
      <c r="R216" s="70" t="str">
        <f>Fairbanks!$D113</f>
        <v>18-DEC-11:15</v>
      </c>
    </row>
    <row r="217" spans="1:18">
      <c r="A217" s="73" t="s">
        <v>534</v>
      </c>
      <c r="B217" s="71"/>
      <c r="C217" s="70"/>
      <c r="D217" s="70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</row>
    <row r="218" spans="1:18">
      <c r="A218" s="66"/>
      <c r="B218" s="101" t="s">
        <v>535</v>
      </c>
      <c r="C218" s="47">
        <f>Miami!$B$4</f>
        <v>3514.48</v>
      </c>
      <c r="D218" s="47">
        <f>Houston!$B$4</f>
        <v>3609.67</v>
      </c>
      <c r="E218" s="47">
        <f>Phoenix!$B$4</f>
        <v>3249.09</v>
      </c>
      <c r="F218" s="47">
        <f>Atlanta!$B$4</f>
        <v>3314.75</v>
      </c>
      <c r="G218" s="47">
        <f>LosAngeles!$B$4</f>
        <v>2783.47</v>
      </c>
      <c r="H218" s="47">
        <f>LasVegas!$B$4</f>
        <v>3478.82</v>
      </c>
      <c r="I218" s="47">
        <f>SanFrancisco!$B$4</f>
        <v>2839.39</v>
      </c>
      <c r="J218" s="47">
        <f>Baltimore!$B$4</f>
        <v>3583.63</v>
      </c>
      <c r="K218" s="47">
        <f>Albuquerque!$B$4</f>
        <v>3239.91</v>
      </c>
      <c r="L218" s="47">
        <f>Seattle!$B$4</f>
        <v>2166.84</v>
      </c>
      <c r="M218" s="47">
        <f>Chicago!$B$4</f>
        <v>3705.51</v>
      </c>
      <c r="N218" s="47">
        <f>Boulder!$B$4</f>
        <v>3334.23</v>
      </c>
      <c r="O218" s="47">
        <f>Minneapolis!$B$4</f>
        <v>3826.41</v>
      </c>
      <c r="P218" s="47">
        <f>Helena!$B$4</f>
        <v>3625.71</v>
      </c>
      <c r="Q218" s="47">
        <f>Duluth!$B$4</f>
        <v>3958.06</v>
      </c>
      <c r="R218" s="47">
        <f>Fairbanks!$B$4</f>
        <v>4723.1099999999997</v>
      </c>
    </row>
    <row r="219" spans="1:18">
      <c r="A219" s="66"/>
      <c r="B219" s="36" t="s">
        <v>533</v>
      </c>
      <c r="C219" s="47">
        <f>Miami!$C$4</f>
        <v>15126.28</v>
      </c>
      <c r="D219" s="47">
        <f>Houston!$C$4</f>
        <v>15535.97</v>
      </c>
      <c r="E219" s="47">
        <f>Phoenix!$C$4</f>
        <v>13984.02</v>
      </c>
      <c r="F219" s="47">
        <f>Atlanta!$C$4</f>
        <v>14266.62</v>
      </c>
      <c r="G219" s="47">
        <f>LosAngeles!$C$4</f>
        <v>11980.02</v>
      </c>
      <c r="H219" s="47">
        <f>LasVegas!$C$4</f>
        <v>14972.8</v>
      </c>
      <c r="I219" s="47">
        <f>SanFrancisco!$C$4</f>
        <v>12220.7</v>
      </c>
      <c r="J219" s="47">
        <f>Baltimore!$C$4</f>
        <v>15423.88</v>
      </c>
      <c r="K219" s="47">
        <f>Albuquerque!$C$4</f>
        <v>13944.53</v>
      </c>
      <c r="L219" s="47">
        <f>Seattle!$C$4</f>
        <v>9326.0300000000007</v>
      </c>
      <c r="M219" s="47">
        <f>Chicago!$C$4</f>
        <v>15948.46</v>
      </c>
      <c r="N219" s="47">
        <f>Boulder!$C$4</f>
        <v>14350.47</v>
      </c>
      <c r="O219" s="47">
        <f>Minneapolis!$C$4</f>
        <v>16468.82</v>
      </c>
      <c r="P219" s="47">
        <f>Helena!$C$4</f>
        <v>15604.99</v>
      </c>
      <c r="Q219" s="47">
        <f>Duluth!$C$4</f>
        <v>17035.43</v>
      </c>
      <c r="R219" s="47">
        <f>Fairbanks!$C$4</f>
        <v>20328.18</v>
      </c>
    </row>
    <row r="220" spans="1:18">
      <c r="A220" s="73" t="s">
        <v>295</v>
      </c>
      <c r="B220" s="74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</row>
    <row r="221" spans="1:18">
      <c r="A221" s="73"/>
      <c r="B221" s="75" t="s">
        <v>73</v>
      </c>
      <c r="C221" s="68">
        <f>Miami!$G$14</f>
        <v>0</v>
      </c>
      <c r="D221" s="68">
        <f>Houston!$G$14</f>
        <v>0</v>
      </c>
      <c r="E221" s="68">
        <f>Phoenix!$G$14</f>
        <v>0</v>
      </c>
      <c r="F221" s="68">
        <f>Atlanta!$G$14</f>
        <v>0</v>
      </c>
      <c r="G221" s="68">
        <f>LosAngeles!$G$14</f>
        <v>0</v>
      </c>
      <c r="H221" s="68">
        <f>LasVegas!$G$14</f>
        <v>0</v>
      </c>
      <c r="I221" s="68">
        <f>SanFrancisco!$G$14</f>
        <v>0</v>
      </c>
      <c r="J221" s="68">
        <f>Baltimore!$G$14</f>
        <v>0</v>
      </c>
      <c r="K221" s="68">
        <f>Albuquerque!$G$14</f>
        <v>0</v>
      </c>
      <c r="L221" s="68">
        <f>Seattle!$G$14</f>
        <v>0</v>
      </c>
      <c r="M221" s="68">
        <f>Chicago!$G$14</f>
        <v>0</v>
      </c>
      <c r="N221" s="68">
        <f>Boulder!$G$14</f>
        <v>0</v>
      </c>
      <c r="O221" s="68">
        <f>Minneapolis!$G$14</f>
        <v>0</v>
      </c>
      <c r="P221" s="68">
        <f>Helena!$G$14</f>
        <v>0</v>
      </c>
      <c r="Q221" s="68">
        <f>Duluth!$G$14</f>
        <v>0</v>
      </c>
      <c r="R221" s="68">
        <f>Fairbanks!$G$14</f>
        <v>0</v>
      </c>
    </row>
    <row r="222" spans="1:18">
      <c r="A222" s="73"/>
      <c r="B222" s="75" t="s">
        <v>87</v>
      </c>
      <c r="C222" s="68">
        <f>Miami!$G$21</f>
        <v>0</v>
      </c>
      <c r="D222" s="68">
        <f>Houston!$G$21</f>
        <v>0</v>
      </c>
      <c r="E222" s="68">
        <f>Phoenix!$G$21</f>
        <v>0</v>
      </c>
      <c r="F222" s="68">
        <f>Atlanta!$G$21</f>
        <v>0</v>
      </c>
      <c r="G222" s="68">
        <f>LosAngeles!$G$21</f>
        <v>0</v>
      </c>
      <c r="H222" s="68">
        <f>LasVegas!$G$21</f>
        <v>0</v>
      </c>
      <c r="I222" s="68">
        <f>SanFrancisco!$G$21</f>
        <v>0</v>
      </c>
      <c r="J222" s="68">
        <f>Baltimore!$G$21</f>
        <v>0</v>
      </c>
      <c r="K222" s="68">
        <f>Albuquerque!$G$21</f>
        <v>0</v>
      </c>
      <c r="L222" s="68">
        <f>Seattle!$G$21</f>
        <v>0</v>
      </c>
      <c r="M222" s="68">
        <f>Chicago!$G$21</f>
        <v>0</v>
      </c>
      <c r="N222" s="68">
        <f>Boulder!$G$21</f>
        <v>0</v>
      </c>
      <c r="O222" s="68">
        <f>Minneapolis!$G$21</f>
        <v>0</v>
      </c>
      <c r="P222" s="68">
        <f>Helena!$G$21</f>
        <v>0</v>
      </c>
      <c r="Q222" s="68">
        <f>Duluth!$G$21</f>
        <v>0</v>
      </c>
      <c r="R222" s="68">
        <f>Fairbanks!$G$21</f>
        <v>0</v>
      </c>
    </row>
    <row r="223" spans="1:18">
      <c r="A223" s="73"/>
      <c r="B223" s="75" t="s">
        <v>89</v>
      </c>
      <c r="C223" s="68">
        <f>Miami!$G$24</f>
        <v>414.19</v>
      </c>
      <c r="D223" s="68">
        <f>Houston!$G$24</f>
        <v>414.19</v>
      </c>
      <c r="E223" s="68">
        <f>Phoenix!$G$24</f>
        <v>414.19</v>
      </c>
      <c r="F223" s="68">
        <f>Atlanta!$G$24</f>
        <v>414.19</v>
      </c>
      <c r="G223" s="68">
        <f>LosAngeles!$G$24</f>
        <v>414.19</v>
      </c>
      <c r="H223" s="68">
        <f>LasVegas!$G$24</f>
        <v>414.19</v>
      </c>
      <c r="I223" s="68">
        <f>SanFrancisco!$G$24</f>
        <v>414.19</v>
      </c>
      <c r="J223" s="68">
        <f>Baltimore!$G$24</f>
        <v>414.19</v>
      </c>
      <c r="K223" s="68">
        <f>Albuquerque!$G$24</f>
        <v>414.19</v>
      </c>
      <c r="L223" s="68">
        <f>Seattle!$G$24</f>
        <v>414.19</v>
      </c>
      <c r="M223" s="68">
        <f>Chicago!$G$24</f>
        <v>414.19</v>
      </c>
      <c r="N223" s="68">
        <f>Boulder!$G$24</f>
        <v>414.19</v>
      </c>
      <c r="O223" s="68">
        <f>Minneapolis!$G$24</f>
        <v>414.19</v>
      </c>
      <c r="P223" s="68">
        <f>Helena!$G$24</f>
        <v>414.19</v>
      </c>
      <c r="Q223" s="68">
        <f>Duluth!$G$24</f>
        <v>414.19</v>
      </c>
      <c r="R223" s="68">
        <f>Fairbanks!$G$24</f>
        <v>414.19</v>
      </c>
    </row>
    <row r="224" spans="1:18">
      <c r="A224" s="73"/>
      <c r="B224" s="74" t="s">
        <v>296</v>
      </c>
      <c r="C224" s="68">
        <f>Miami!$G$28</f>
        <v>414.19</v>
      </c>
      <c r="D224" s="68">
        <f>Houston!$G$28</f>
        <v>414.19</v>
      </c>
      <c r="E224" s="68">
        <f>Phoenix!$G$28</f>
        <v>414.19</v>
      </c>
      <c r="F224" s="68">
        <f>Atlanta!$G$28</f>
        <v>414.19</v>
      </c>
      <c r="G224" s="68">
        <f>LosAngeles!$G$28</f>
        <v>414.19</v>
      </c>
      <c r="H224" s="68">
        <f>LasVegas!$G$28</f>
        <v>414.19</v>
      </c>
      <c r="I224" s="68">
        <f>SanFrancisco!$G$28</f>
        <v>414.19</v>
      </c>
      <c r="J224" s="68">
        <f>Baltimore!$G$28</f>
        <v>414.19</v>
      </c>
      <c r="K224" s="68">
        <f>Albuquerque!$G$28</f>
        <v>414.19</v>
      </c>
      <c r="L224" s="68">
        <f>Seattle!$G$28</f>
        <v>414.19</v>
      </c>
      <c r="M224" s="68">
        <f>Chicago!$G$28</f>
        <v>414.19</v>
      </c>
      <c r="N224" s="68">
        <f>Boulder!$G$28</f>
        <v>414.19</v>
      </c>
      <c r="O224" s="68">
        <f>Minneapolis!$G$28</f>
        <v>414.19</v>
      </c>
      <c r="P224" s="68">
        <f>Helena!$G$28</f>
        <v>414.19</v>
      </c>
      <c r="Q224" s="68">
        <f>Duluth!$G$28</f>
        <v>414.19</v>
      </c>
      <c r="R224" s="68">
        <f>Fairbanks!$G$28</f>
        <v>414.19</v>
      </c>
    </row>
    <row r="225" spans="1:18">
      <c r="A225" s="73" t="s">
        <v>297</v>
      </c>
      <c r="B225" s="75"/>
      <c r="C225" s="67"/>
      <c r="D225" s="67"/>
      <c r="E225" s="67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</row>
    <row r="226" spans="1:18">
      <c r="A226" s="66"/>
      <c r="B226" s="71" t="s">
        <v>298</v>
      </c>
      <c r="C226" s="68">
        <f>Miami!$H$97</f>
        <v>76385.839699999997</v>
      </c>
      <c r="D226" s="68">
        <f>Houston!$H$97</f>
        <v>84923.517300000007</v>
      </c>
      <c r="E226" s="68">
        <f>Phoenix!$H$97</f>
        <v>78637.316699999996</v>
      </c>
      <c r="F226" s="68">
        <f>Atlanta!$H$97</f>
        <v>76051.924700000003</v>
      </c>
      <c r="G226" s="68">
        <f>LosAngeles!$H$97</f>
        <v>33658.706899999997</v>
      </c>
      <c r="H226" s="68">
        <f>LasVegas!$H$97</f>
        <v>83148.540200000003</v>
      </c>
      <c r="I226" s="68">
        <f>SanFrancisco!$H$97</f>
        <v>35031.301299999999</v>
      </c>
      <c r="J226" s="68">
        <f>Baltimore!$H$97</f>
        <v>70101.051000000007</v>
      </c>
      <c r="K226" s="68">
        <f>Albuquerque!$H$97</f>
        <v>93395.650599999994</v>
      </c>
      <c r="L226" s="68">
        <f>Seattle!$H$97</f>
        <v>30330.891899999999</v>
      </c>
      <c r="M226" s="68">
        <f>Chicago!$H$97</f>
        <v>121378.3141</v>
      </c>
      <c r="N226" s="68">
        <f>Boulder!$H$97</f>
        <v>93873.225399999996</v>
      </c>
      <c r="O226" s="68">
        <f>Minneapolis!$H$97</f>
        <v>88819.813599999994</v>
      </c>
      <c r="P226" s="68">
        <f>Helena!$H$97</f>
        <v>88634.561700000006</v>
      </c>
      <c r="Q226" s="68">
        <f>Duluth!$H$97</f>
        <v>90108.338600000003</v>
      </c>
      <c r="R226" s="68">
        <f>Fairbanks!$H$97</f>
        <v>90629.024000000005</v>
      </c>
    </row>
    <row r="227" spans="1:18">
      <c r="A227" s="66"/>
      <c r="B227" s="69" t="s">
        <v>299</v>
      </c>
      <c r="C227" s="68">
        <f>Miami!$B$97</f>
        <v>183231.90779999999</v>
      </c>
      <c r="D227" s="68">
        <f>Houston!$B$97</f>
        <v>218091.71230000001</v>
      </c>
      <c r="E227" s="68">
        <f>Phoenix!$B$97</f>
        <v>191589.1833</v>
      </c>
      <c r="F227" s="68">
        <f>Atlanta!$B$97</f>
        <v>182080.91519999999</v>
      </c>
      <c r="G227" s="68">
        <f>LosAngeles!$B$97</f>
        <v>92546.808399999994</v>
      </c>
      <c r="H227" s="68">
        <f>LasVegas!$B$97</f>
        <v>204016.86559999999</v>
      </c>
      <c r="I227" s="68">
        <f>SanFrancisco!$B$97</f>
        <v>96684.032399999996</v>
      </c>
      <c r="J227" s="68">
        <f>Baltimore!$B$97</f>
        <v>169251.54579999999</v>
      </c>
      <c r="K227" s="68">
        <f>Albuquerque!$B$97</f>
        <v>226707.47589999999</v>
      </c>
      <c r="L227" s="68">
        <f>Seattle!$B$97</f>
        <v>80993.695500000002</v>
      </c>
      <c r="M227" s="68">
        <f>Chicago!$B$97</f>
        <v>292756.05709999998</v>
      </c>
      <c r="N227" s="68">
        <f>Boulder!$B$97</f>
        <v>229254.8701</v>
      </c>
      <c r="O227" s="68">
        <f>Minneapolis!$B$97</f>
        <v>219492.17550000001</v>
      </c>
      <c r="P227" s="68">
        <f>Helena!$B$97</f>
        <v>218796.29199999999</v>
      </c>
      <c r="Q227" s="68">
        <f>Duluth!$B$97</f>
        <v>224497.39780000001</v>
      </c>
      <c r="R227" s="68">
        <f>Fairbanks!$B$97</f>
        <v>242061.6379</v>
      </c>
    </row>
    <row r="228" spans="1:18">
      <c r="A228" s="66"/>
      <c r="B228" s="71" t="s">
        <v>300</v>
      </c>
      <c r="C228" s="68">
        <f>Miami!$C$97</f>
        <v>295.75279999999998</v>
      </c>
      <c r="D228" s="68">
        <f>Houston!$C$97</f>
        <v>271.22070000000002</v>
      </c>
      <c r="E228" s="68">
        <f>Phoenix!$C$97</f>
        <v>295.81979999999999</v>
      </c>
      <c r="F228" s="68">
        <f>Atlanta!$C$97</f>
        <v>306.40109999999999</v>
      </c>
      <c r="G228" s="68">
        <f>LosAngeles!$C$97</f>
        <v>81.040599999999998</v>
      </c>
      <c r="H228" s="68">
        <f>LasVegas!$C$97</f>
        <v>305.81920000000002</v>
      </c>
      <c r="I228" s="68">
        <f>SanFrancisco!$C$97</f>
        <v>84.9054</v>
      </c>
      <c r="J228" s="68">
        <f>Baltimore!$C$97</f>
        <v>279.64830000000001</v>
      </c>
      <c r="K228" s="68">
        <f>Albuquerque!$C$97</f>
        <v>358.01100000000002</v>
      </c>
      <c r="L228" s="68">
        <f>Seattle!$C$97</f>
        <v>94.983999999999995</v>
      </c>
      <c r="M228" s="68">
        <f>Chicago!$C$97</f>
        <v>475.49270000000001</v>
      </c>
      <c r="N228" s="68">
        <f>Boulder!$C$97</f>
        <v>356.2038</v>
      </c>
      <c r="O228" s="68">
        <f>Minneapolis!$C$97</f>
        <v>333.70060000000001</v>
      </c>
      <c r="P228" s="68">
        <f>Helena!$C$97</f>
        <v>332.1463</v>
      </c>
      <c r="Q228" s="68">
        <f>Duluth!$C$97</f>
        <v>333.60109999999997</v>
      </c>
      <c r="R228" s="68">
        <f>Fairbanks!$C$97</f>
        <v>264.2561</v>
      </c>
    </row>
    <row r="229" spans="1:18">
      <c r="A229" s="66"/>
      <c r="B229" s="71" t="s">
        <v>301</v>
      </c>
      <c r="C229" s="68">
        <f>Miami!$D$97</f>
        <v>1019.4242</v>
      </c>
      <c r="D229" s="68">
        <f>Houston!$D$97</f>
        <v>1026.6302000000001</v>
      </c>
      <c r="E229" s="68">
        <f>Phoenix!$D$97</f>
        <v>882.68669999999997</v>
      </c>
      <c r="F229" s="68">
        <f>Atlanta!$D$97</f>
        <v>692.59609999999998</v>
      </c>
      <c r="G229" s="68">
        <f>LosAngeles!$D$97</f>
        <v>533.63549999999998</v>
      </c>
      <c r="H229" s="68">
        <f>LasVegas!$D$97</f>
        <v>1134.5921000000001</v>
      </c>
      <c r="I229" s="68">
        <f>SanFrancisco!$D$97</f>
        <v>514.19709999999998</v>
      </c>
      <c r="J229" s="68">
        <f>Baltimore!$D$97</f>
        <v>696.53210000000001</v>
      </c>
      <c r="K229" s="68">
        <f>Albuquerque!$D$97</f>
        <v>824.89679999999998</v>
      </c>
      <c r="L229" s="68">
        <f>Seattle!$D$97</f>
        <v>137.3861</v>
      </c>
      <c r="M229" s="68">
        <f>Chicago!$D$97</f>
        <v>1258.6513</v>
      </c>
      <c r="N229" s="68">
        <f>Boulder!$D$97</f>
        <v>802.61069999999995</v>
      </c>
      <c r="O229" s="68">
        <f>Minneapolis!$D$97</f>
        <v>438.8562</v>
      </c>
      <c r="P229" s="68">
        <f>Helena!$D$97</f>
        <v>483.9563</v>
      </c>
      <c r="Q229" s="68">
        <f>Duluth!$D$97</f>
        <v>423.76159999999999</v>
      </c>
      <c r="R229" s="68">
        <f>Fairbanks!$D$97</f>
        <v>932.14400000000001</v>
      </c>
    </row>
    <row r="230" spans="1:18">
      <c r="A230" s="66"/>
      <c r="B230" s="71" t="s">
        <v>302</v>
      </c>
      <c r="C230" s="68">
        <f>Miami!$E$97</f>
        <v>0</v>
      </c>
      <c r="D230" s="68">
        <f>Houston!$E$97</f>
        <v>0</v>
      </c>
      <c r="E230" s="68">
        <f>Phoenix!$E$97</f>
        <v>0</v>
      </c>
      <c r="F230" s="68">
        <f>Atlanta!$E$97</f>
        <v>0</v>
      </c>
      <c r="G230" s="68">
        <f>LosAngeles!$E$97</f>
        <v>0</v>
      </c>
      <c r="H230" s="68">
        <f>LasVegas!$E$97</f>
        <v>0</v>
      </c>
      <c r="I230" s="68">
        <f>SanFrancisco!$E$97</f>
        <v>0</v>
      </c>
      <c r="J230" s="68">
        <f>Baltimore!$E$97</f>
        <v>0</v>
      </c>
      <c r="K230" s="68">
        <f>Albuquerque!$E$97</f>
        <v>0</v>
      </c>
      <c r="L230" s="68">
        <f>Seattle!$E$97</f>
        <v>0</v>
      </c>
      <c r="M230" s="68">
        <f>Chicago!$E$97</f>
        <v>0</v>
      </c>
      <c r="N230" s="68">
        <f>Boulder!$E$97</f>
        <v>0</v>
      </c>
      <c r="O230" s="68">
        <f>Minneapolis!$E$97</f>
        <v>0</v>
      </c>
      <c r="P230" s="68">
        <f>Helena!$E$97</f>
        <v>0</v>
      </c>
      <c r="Q230" s="68">
        <f>Duluth!$E$97</f>
        <v>0</v>
      </c>
      <c r="R230" s="68">
        <f>Fairbanks!$E$97</f>
        <v>0</v>
      </c>
    </row>
    <row r="231" spans="1:18">
      <c r="A231" s="66"/>
      <c r="B231" s="71" t="s">
        <v>303</v>
      </c>
      <c r="C231" s="76">
        <f>Miami!$F$97</f>
        <v>4.7000000000000002E-3</v>
      </c>
      <c r="D231" s="76">
        <f>Houston!$F$97</f>
        <v>3.0000000000000001E-3</v>
      </c>
      <c r="E231" s="76">
        <f>Phoenix!$F$97</f>
        <v>2.5000000000000001E-3</v>
      </c>
      <c r="F231" s="76">
        <f>Atlanta!$F$97</f>
        <v>2.5999999999999999E-3</v>
      </c>
      <c r="G231" s="76">
        <f>LosAngeles!$F$97</f>
        <v>2.9999999999999997E-4</v>
      </c>
      <c r="H231" s="76">
        <f>LasVegas!$F$97</f>
        <v>2.2000000000000001E-3</v>
      </c>
      <c r="I231" s="76">
        <f>SanFrancisco!$F$97</f>
        <v>2.9999999999999997E-4</v>
      </c>
      <c r="J231" s="76">
        <f>Baltimore!$F$97</f>
        <v>2.8999999999999998E-3</v>
      </c>
      <c r="K231" s="76">
        <f>Albuquerque!$F$97</f>
        <v>3.3E-3</v>
      </c>
      <c r="L231" s="76">
        <f>Seattle!$F$97</f>
        <v>5.9999999999999995E-4</v>
      </c>
      <c r="M231" s="76">
        <f>Chicago!$F$97</f>
        <v>3.8999999999999998E-3</v>
      </c>
      <c r="N231" s="76">
        <f>Boulder!$F$97</f>
        <v>3.2000000000000002E-3</v>
      </c>
      <c r="O231" s="76">
        <f>Minneapolis!$F$97</f>
        <v>3.3999999999999998E-3</v>
      </c>
      <c r="P231" s="76">
        <f>Helena!$F$97</f>
        <v>3.5000000000000001E-3</v>
      </c>
      <c r="Q231" s="76">
        <f>Duluth!$F$97</f>
        <v>3.3E-3</v>
      </c>
      <c r="R231" s="76">
        <f>Fairbanks!$F$97</f>
        <v>3.3999999999999998E-3</v>
      </c>
    </row>
    <row r="232" spans="1:18">
      <c r="A232" s="66"/>
      <c r="B232" s="71" t="s">
        <v>313</v>
      </c>
      <c r="C232" s="68">
        <f>Miami!$G$97*10^(-3)</f>
        <v>126.14730100000001</v>
      </c>
      <c r="D232" s="68">
        <f>Houston!$G$97*10^(-3)</f>
        <v>350.13202140000004</v>
      </c>
      <c r="E232" s="68">
        <f>Phoenix!$G$97*10^(-3)</f>
        <v>6519</v>
      </c>
      <c r="F232" s="68">
        <f>Atlanta!$G$97*10^(-3)</f>
        <v>1231.5899999999999</v>
      </c>
      <c r="G232" s="68">
        <f>LosAngeles!$G$97*10^(-3)</f>
        <v>3218.78</v>
      </c>
      <c r="H232" s="68">
        <f>LasVegas!$G$97*10^(-3)</f>
        <v>5657.51</v>
      </c>
      <c r="I232" s="68">
        <f>SanFrancisco!$G$97*10^(-3)</f>
        <v>3101.29</v>
      </c>
      <c r="J232" s="68">
        <f>Baltimore!$G$97*10^(-3)</f>
        <v>43.303776499999998</v>
      </c>
      <c r="K232" s="68">
        <f>Albuquerque!$G$97*10^(-3)</f>
        <v>857.51436960000001</v>
      </c>
      <c r="L232" s="68">
        <f>Seattle!$G$97*10^(-3)</f>
        <v>1812.6100000000001</v>
      </c>
      <c r="M232" s="68">
        <f>Chicago!$G$97*10^(-3)</f>
        <v>289.68110139999999</v>
      </c>
      <c r="N232" s="68">
        <f>Boulder!$G$97*10^(-3)</f>
        <v>834.30060300000002</v>
      </c>
      <c r="O232" s="68">
        <f>Minneapolis!$G$97*10^(-3)</f>
        <v>288.233653</v>
      </c>
      <c r="P232" s="68">
        <f>Helena!$G$97*10^(-3)</f>
        <v>11473.1</v>
      </c>
      <c r="Q232" s="68">
        <f>Duluth!$G$97*10^(-3)</f>
        <v>278.27719059999998</v>
      </c>
      <c r="R232" s="68">
        <f>Fairbanks!$G$97*10^(-3)</f>
        <v>186.9712911</v>
      </c>
    </row>
    <row r="236" spans="1:18">
      <c r="B236" s="53"/>
      <c r="C236" s="48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1:18">
      <c r="B237" s="53"/>
      <c r="C237" s="48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1:18">
      <c r="B238" s="53"/>
      <c r="C238" s="48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1:18">
      <c r="B239" s="53"/>
      <c r="C239" s="48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1:18">
      <c r="B240" s="53"/>
      <c r="C240" s="48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</row>
    <row r="241" spans="2:18">
      <c r="B241" s="53"/>
      <c r="C241" s="48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3"/>
      <c r="C242" s="50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</row>
    <row r="243" spans="2:18">
      <c r="B243" s="53"/>
      <c r="C243" s="48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3"/>
      <c r="C244" s="48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3"/>
    </row>
    <row r="246" spans="2:18">
      <c r="B246" s="53"/>
    </row>
    <row r="247" spans="2:18">
      <c r="B247" s="53"/>
      <c r="C247" s="48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3"/>
      <c r="C248" s="49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</row>
    <row r="249" spans="2:18">
      <c r="B249" s="53"/>
      <c r="C249" s="48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</row>
    <row r="250" spans="2:18">
      <c r="B250" s="53"/>
      <c r="C250" s="48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3"/>
      <c r="C251" s="48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2" spans="2:18">
      <c r="B252" s="53"/>
      <c r="C252" s="48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</row>
    <row r="253" spans="2:18">
      <c r="B253" s="53"/>
      <c r="C253" s="48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</row>
    <row r="254" spans="2:18">
      <c r="B254" s="53"/>
      <c r="C254" s="48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3"/>
      <c r="C255" s="48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</row>
    <row r="256" spans="2:18">
      <c r="B256" s="53"/>
      <c r="C256" s="48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C257" s="48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4"/>
      <c r="C258" s="48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3"/>
      <c r="C259" s="48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3"/>
      <c r="C260" s="48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3"/>
      <c r="C261" s="48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3"/>
      <c r="C262" s="48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3"/>
      <c r="C263" s="48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3"/>
      <c r="C264" s="49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</row>
    <row r="265" spans="2:18">
      <c r="B265" s="53"/>
      <c r="C265" s="48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3"/>
      <c r="C266" s="48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3"/>
      <c r="C267" s="48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3"/>
      <c r="C268" s="48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3"/>
      <c r="C269" s="48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3"/>
      <c r="C270" s="48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3"/>
      <c r="C271" s="48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</row>
    <row r="272" spans="2:18">
      <c r="B272" s="53"/>
      <c r="C272" s="48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3"/>
      <c r="C273" s="50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</row>
    <row r="274" spans="2:18">
      <c r="B274" s="53"/>
      <c r="C274" s="48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3"/>
      <c r="C275" s="48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3"/>
    </row>
    <row r="277" spans="2:18">
      <c r="B277" s="53"/>
    </row>
    <row r="278" spans="2:18">
      <c r="B278" s="53"/>
      <c r="C278" s="48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3"/>
      <c r="C279" s="49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</row>
    <row r="280" spans="2:18">
      <c r="B280" s="53"/>
      <c r="C280" s="48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</row>
    <row r="281" spans="2:18">
      <c r="B281" s="53"/>
      <c r="C281" s="48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3"/>
      <c r="C282" s="48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3" spans="2:18">
      <c r="B283" s="53"/>
      <c r="C283" s="48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</row>
    <row r="284" spans="2:18">
      <c r="B284" s="53"/>
      <c r="C284" s="48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</row>
    <row r="285" spans="2:18">
      <c r="B285" s="53"/>
      <c r="C285" s="48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3"/>
      <c r="C286" s="48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</row>
    <row r="287" spans="2:18">
      <c r="B287" s="53"/>
      <c r="C287" s="48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C288" s="48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4"/>
      <c r="C289" s="48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3"/>
      <c r="C290" s="48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3"/>
      <c r="C291" s="48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3"/>
      <c r="C292" s="48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3"/>
      <c r="C293" s="48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3"/>
      <c r="C294" s="48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3"/>
      <c r="C295" s="49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</row>
    <row r="296" spans="2:18">
      <c r="B296" s="53"/>
      <c r="C296" s="48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3"/>
      <c r="C297" s="48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3"/>
      <c r="C298" s="48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3"/>
      <c r="C299" s="48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3"/>
      <c r="C300" s="48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3"/>
      <c r="C301" s="48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3"/>
      <c r="C302" s="48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</row>
    <row r="303" spans="2:18">
      <c r="B303" s="53"/>
      <c r="C303" s="48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3"/>
      <c r="C304" s="50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</row>
    <row r="305" spans="2:18">
      <c r="B305" s="53"/>
      <c r="C305" s="48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3"/>
      <c r="C306" s="48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3"/>
    </row>
    <row r="308" spans="2:18">
      <c r="B308" s="53"/>
    </row>
    <row r="309" spans="2:18">
      <c r="B309" s="53"/>
      <c r="C309" s="48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3"/>
      <c r="C310" s="49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</row>
    <row r="311" spans="2:18">
      <c r="B311" s="53"/>
      <c r="C311" s="48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</row>
    <row r="312" spans="2:18">
      <c r="B312" s="53"/>
      <c r="C312" s="48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3"/>
      <c r="C313" s="48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4" spans="2:18">
      <c r="B314" s="53"/>
      <c r="C314" s="48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</row>
    <row r="315" spans="2:18">
      <c r="B315" s="53"/>
      <c r="C315" s="48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</row>
    <row r="316" spans="2:18">
      <c r="B316" s="53"/>
      <c r="C316" s="48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3"/>
      <c r="C317" s="48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</row>
    <row r="318" spans="2:18">
      <c r="B318" s="53"/>
      <c r="C318" s="48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C319" s="48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4"/>
      <c r="C320" s="48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3"/>
      <c r="C321" s="48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3"/>
      <c r="C322" s="48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3"/>
      <c r="C323" s="48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3"/>
      <c r="C324" s="48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3"/>
      <c r="C325" s="48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3"/>
      <c r="C326" s="49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</row>
    <row r="327" spans="2:18">
      <c r="B327" s="53"/>
      <c r="C327" s="48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3"/>
      <c r="C328" s="48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3"/>
      <c r="C329" s="48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3"/>
      <c r="C330" s="48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3"/>
      <c r="C331" s="48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3"/>
      <c r="C332" s="48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3"/>
      <c r="C333" s="48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</row>
    <row r="334" spans="2:18">
      <c r="B334" s="53"/>
      <c r="C334" s="48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3"/>
      <c r="C335" s="50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</row>
    <row r="336" spans="2:18">
      <c r="B336" s="53"/>
      <c r="C336" s="48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3"/>
      <c r="C337" s="48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3"/>
    </row>
    <row r="339" spans="2:18">
      <c r="B339" s="53"/>
    </row>
    <row r="340" spans="2:18">
      <c r="B340" s="53"/>
      <c r="C340" s="48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3"/>
      <c r="C341" s="49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</row>
    <row r="342" spans="2:18">
      <c r="B342" s="53"/>
      <c r="C342" s="48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</row>
    <row r="343" spans="2:18">
      <c r="B343" s="53"/>
      <c r="C343" s="48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3"/>
      <c r="C344" s="48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5" spans="2:18">
      <c r="B345" s="53"/>
      <c r="C345" s="48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</row>
    <row r="346" spans="2:18">
      <c r="B346" s="53"/>
      <c r="C346" s="48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</row>
    <row r="347" spans="2:18">
      <c r="B347" s="53"/>
      <c r="C347" s="48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3"/>
      <c r="C348" s="48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</row>
    <row r="349" spans="2:18">
      <c r="B349" s="53"/>
      <c r="C349" s="48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C350" s="48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4"/>
      <c r="C351" s="48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3"/>
      <c r="C352" s="48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3"/>
      <c r="C353" s="48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3"/>
      <c r="C354" s="48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3"/>
      <c r="C355" s="48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3"/>
      <c r="C356" s="48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3"/>
      <c r="C357" s="49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</row>
    <row r="358" spans="2:18">
      <c r="B358" s="53"/>
      <c r="C358" s="48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3"/>
      <c r="C359" s="48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3"/>
      <c r="C360" s="48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3"/>
      <c r="C361" s="48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3"/>
      <c r="C362" s="48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3"/>
      <c r="C363" s="48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3"/>
      <c r="C364" s="48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</row>
    <row r="365" spans="2:18">
      <c r="B365" s="53"/>
      <c r="C365" s="48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3"/>
      <c r="C366" s="50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</row>
    <row r="367" spans="2:18">
      <c r="B367" s="53"/>
      <c r="C367" s="48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3"/>
      <c r="C368" s="48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3"/>
    </row>
    <row r="370" spans="2:18">
      <c r="B370" s="53"/>
    </row>
    <row r="371" spans="2:18">
      <c r="B371" s="53"/>
      <c r="C371" s="48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3"/>
      <c r="C372" s="49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</row>
    <row r="373" spans="2:18">
      <c r="B373" s="53"/>
      <c r="C373" s="48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</row>
    <row r="374" spans="2:18">
      <c r="B374" s="53"/>
      <c r="C374" s="48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3"/>
      <c r="C375" s="48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6" spans="2:18">
      <c r="B376" s="53"/>
      <c r="C376" s="48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</row>
    <row r="377" spans="2:18">
      <c r="B377" s="53"/>
      <c r="C377" s="48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</row>
    <row r="378" spans="2:18">
      <c r="B378" s="53"/>
      <c r="C378" s="48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3"/>
      <c r="C379" s="48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</row>
    <row r="380" spans="2:18">
      <c r="B380" s="53"/>
      <c r="C380" s="48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C381" s="48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4"/>
      <c r="C382" s="48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3"/>
      <c r="C383" s="48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3"/>
      <c r="C384" s="48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3"/>
      <c r="C385" s="48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3"/>
      <c r="C386" s="48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3"/>
      <c r="C387" s="48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3"/>
      <c r="C388" s="49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</row>
    <row r="389" spans="2:18">
      <c r="B389" s="53"/>
      <c r="C389" s="48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3"/>
      <c r="C390" s="48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3"/>
      <c r="C391" s="48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3"/>
      <c r="C392" s="48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3"/>
      <c r="C393" s="48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3"/>
      <c r="C394" s="48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3"/>
      <c r="C395" s="48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</row>
    <row r="396" spans="2:18">
      <c r="B396" s="53"/>
      <c r="C396" s="48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3"/>
      <c r="C397" s="50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</row>
    <row r="398" spans="2:18">
      <c r="B398" s="53"/>
      <c r="C398" s="48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3"/>
      <c r="C399" s="48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3"/>
    </row>
    <row r="401" spans="2:18">
      <c r="B401" s="53"/>
    </row>
    <row r="402" spans="2:18">
      <c r="B402" s="53"/>
      <c r="C402" s="48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3"/>
      <c r="C403" s="49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</row>
    <row r="404" spans="2:18">
      <c r="B404" s="53"/>
      <c r="C404" s="48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</row>
    <row r="405" spans="2:18">
      <c r="B405" s="53"/>
      <c r="C405" s="48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3"/>
      <c r="C406" s="48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7" spans="2:18">
      <c r="B407" s="53"/>
      <c r="C407" s="48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</row>
    <row r="408" spans="2:18">
      <c r="B408" s="53"/>
      <c r="C408" s="48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</row>
    <row r="409" spans="2:18">
      <c r="B409" s="53"/>
      <c r="C409" s="48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3"/>
      <c r="C410" s="48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</row>
    <row r="411" spans="2:18">
      <c r="B411" s="53"/>
      <c r="C411" s="48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C412" s="48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4"/>
      <c r="C413" s="48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3"/>
      <c r="C414" s="48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3"/>
      <c r="C415" s="48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3"/>
      <c r="C416" s="48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3"/>
      <c r="C417" s="48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3"/>
      <c r="C418" s="48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3"/>
      <c r="C419" s="49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</row>
    <row r="420" spans="2:18">
      <c r="B420" s="53"/>
      <c r="C420" s="48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3"/>
      <c r="C421" s="48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3"/>
      <c r="C422" s="48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3"/>
      <c r="C423" s="48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3"/>
      <c r="C424" s="48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3"/>
      <c r="C425" s="48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3"/>
      <c r="C426" s="48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</row>
    <row r="427" spans="2:18">
      <c r="B427" s="53"/>
      <c r="C427" s="48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3"/>
      <c r="C428" s="50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</row>
    <row r="429" spans="2:18">
      <c r="B429" s="53"/>
      <c r="C429" s="48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3"/>
      <c r="C430" s="48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3"/>
    </row>
    <row r="432" spans="2:18">
      <c r="B432" s="53"/>
    </row>
    <row r="433" spans="2:18">
      <c r="B433" s="53"/>
      <c r="C433" s="48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3"/>
      <c r="C434" s="49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</row>
    <row r="435" spans="2:18">
      <c r="B435" s="53"/>
      <c r="C435" s="48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</row>
    <row r="436" spans="2:18">
      <c r="B436" s="53"/>
      <c r="C436" s="48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3"/>
      <c r="C437" s="48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  <row r="438" spans="2:18">
      <c r="B438" s="53"/>
      <c r="C438" s="48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</row>
    <row r="439" spans="2:18">
      <c r="B439" s="53"/>
      <c r="C439" s="48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</row>
    <row r="440" spans="2:18">
      <c r="B440" s="53"/>
      <c r="C440" s="48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</row>
    <row r="441" spans="2:18">
      <c r="B441" s="53"/>
      <c r="C441" s="48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</row>
    <row r="442" spans="2:18">
      <c r="B442" s="53"/>
      <c r="C442" s="48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</row>
    <row r="443" spans="2:18">
      <c r="C443" s="48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</row>
    <row r="444" spans="2:18">
      <c r="B444" s="54"/>
      <c r="C444" s="48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</row>
    <row r="445" spans="2:18">
      <c r="B445" s="53"/>
      <c r="C445" s="48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</row>
    <row r="446" spans="2:18">
      <c r="B446" s="53"/>
      <c r="C446" s="48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</row>
    <row r="447" spans="2:18">
      <c r="B447" s="53"/>
      <c r="C447" s="48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</row>
    <row r="448" spans="2:18">
      <c r="B448" s="53"/>
      <c r="C448" s="48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</row>
    <row r="449" spans="2:18">
      <c r="B449" s="53"/>
      <c r="C449" s="48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</row>
    <row r="450" spans="2:18">
      <c r="B450" s="53"/>
      <c r="C450" s="49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</row>
    <row r="451" spans="2:18">
      <c r="B451" s="53"/>
      <c r="C451" s="48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</row>
    <row r="452" spans="2:18">
      <c r="B452" s="53"/>
      <c r="C452" s="48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</row>
    <row r="453" spans="2:18">
      <c r="B453" s="53"/>
      <c r="C453" s="48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</row>
    <row r="454" spans="2:18">
      <c r="B454" s="53"/>
      <c r="C454" s="48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</row>
    <row r="455" spans="2:18">
      <c r="B455" s="53"/>
      <c r="C455" s="48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</row>
    <row r="456" spans="2:18">
      <c r="B456" s="53"/>
      <c r="C456" s="48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</row>
    <row r="457" spans="2:18">
      <c r="B457" s="53"/>
      <c r="C457" s="48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</row>
    <row r="458" spans="2:18">
      <c r="B458" s="53"/>
      <c r="C458" s="48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</row>
    <row r="459" spans="2:18">
      <c r="B459" s="53"/>
      <c r="C459" s="50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</row>
    <row r="460" spans="2:18">
      <c r="B460" s="53"/>
      <c r="C460" s="48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</row>
    <row r="461" spans="2:18">
      <c r="B461" s="53"/>
      <c r="C461" s="48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</row>
    <row r="462" spans="2:18">
      <c r="B462" s="53"/>
    </row>
    <row r="463" spans="2:18">
      <c r="B463" s="53"/>
    </row>
    <row r="464" spans="2:18">
      <c r="B464" s="53"/>
      <c r="C464" s="48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</row>
    <row r="465" spans="2:18">
      <c r="B465" s="53"/>
      <c r="C465" s="49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</row>
    <row r="466" spans="2:18">
      <c r="B466" s="53"/>
      <c r="C466" s="48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</row>
    <row r="467" spans="2:18">
      <c r="B467" s="53"/>
      <c r="C467" s="48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</row>
    <row r="468" spans="2:18">
      <c r="B468" s="53"/>
      <c r="C468" s="48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</row>
    <row r="469" spans="2:18">
      <c r="B469" s="53"/>
      <c r="C469" s="48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</row>
    <row r="470" spans="2:18">
      <c r="B470" s="53"/>
      <c r="C470" s="48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</row>
    <row r="471" spans="2:18">
      <c r="B471" s="53"/>
      <c r="C471" s="48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</row>
    <row r="472" spans="2:18">
      <c r="B472" s="53"/>
      <c r="C472" s="48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</row>
    <row r="473" spans="2:18">
      <c r="B473" s="53"/>
      <c r="C473" s="48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</row>
    <row r="474" spans="2:18">
      <c r="C474" s="48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</row>
    <row r="475" spans="2:18">
      <c r="B475" s="54"/>
      <c r="C475" s="48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</row>
    <row r="476" spans="2:18">
      <c r="B476" s="53"/>
      <c r="C476" s="48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</row>
    <row r="477" spans="2:18">
      <c r="B477" s="53"/>
      <c r="C477" s="48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</row>
    <row r="478" spans="2:18">
      <c r="B478" s="53"/>
      <c r="C478" s="48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</row>
    <row r="479" spans="2:18">
      <c r="B479" s="53"/>
      <c r="C479" s="48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</row>
    <row r="480" spans="2:18">
      <c r="B480" s="53"/>
      <c r="C480" s="48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</row>
    <row r="481" spans="2:18">
      <c r="B481" s="53"/>
      <c r="C481" s="49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</row>
    <row r="482" spans="2:18">
      <c r="B482" s="53"/>
      <c r="C482" s="48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</row>
    <row r="483" spans="2:18">
      <c r="B483" s="53"/>
      <c r="C483" s="48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</row>
    <row r="484" spans="2:18">
      <c r="B484" s="53"/>
      <c r="C484" s="48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</row>
    <row r="485" spans="2:18">
      <c r="B485" s="53"/>
      <c r="C485" s="48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</row>
    <row r="486" spans="2:18">
      <c r="B486" s="53"/>
      <c r="C486" s="48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</row>
    <row r="487" spans="2:18">
      <c r="B487" s="53"/>
      <c r="C487" s="48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</row>
    <row r="488" spans="2:18">
      <c r="B488" s="53"/>
      <c r="C488" s="48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</row>
    <row r="489" spans="2:18">
      <c r="B489" s="53"/>
      <c r="C489" s="48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</row>
    <row r="490" spans="2:18">
      <c r="B490" s="53"/>
      <c r="C490" s="50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</row>
    <row r="491" spans="2:18">
      <c r="B491" s="53"/>
      <c r="C491" s="48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</row>
    <row r="492" spans="2:18">
      <c r="B492" s="53"/>
      <c r="C492" s="48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</row>
    <row r="493" spans="2:18">
      <c r="B493" s="53"/>
    </row>
    <row r="494" spans="2:18">
      <c r="B494" s="53"/>
    </row>
    <row r="495" spans="2:18">
      <c r="B495" s="53"/>
      <c r="C495" s="48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</row>
    <row r="496" spans="2:18">
      <c r="B496" s="53"/>
      <c r="C496" s="49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</row>
    <row r="497" spans="2:18">
      <c r="B497" s="53"/>
      <c r="C497" s="48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</row>
    <row r="498" spans="2:18">
      <c r="B498" s="53"/>
      <c r="C498" s="48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</row>
    <row r="499" spans="2:18">
      <c r="B499" s="53"/>
      <c r="C499" s="48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</row>
    <row r="500" spans="2:18">
      <c r="B500" s="53"/>
      <c r="C500" s="48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</row>
    <row r="501" spans="2:18">
      <c r="B501" s="53"/>
      <c r="C501" s="48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</row>
    <row r="502" spans="2:18">
      <c r="B502" s="53"/>
      <c r="C502" s="48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</row>
    <row r="503" spans="2:18">
      <c r="B503" s="53"/>
      <c r="C503" s="48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</row>
    <row r="504" spans="2:18">
      <c r="B504" s="53"/>
      <c r="C504" s="48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</row>
    <row r="505" spans="2:18">
      <c r="C505" s="48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</row>
    <row r="506" spans="2:18">
      <c r="B506" s="54"/>
      <c r="C506" s="48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</row>
    <row r="507" spans="2:18">
      <c r="B507" s="53"/>
      <c r="C507" s="48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</row>
    <row r="508" spans="2:18">
      <c r="B508" s="53"/>
      <c r="C508" s="48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</row>
    <row r="509" spans="2:18">
      <c r="B509" s="53"/>
      <c r="C509" s="48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</row>
    <row r="510" spans="2:18">
      <c r="B510" s="53"/>
      <c r="C510" s="48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</row>
    <row r="511" spans="2:18">
      <c r="B511" s="53"/>
      <c r="C511" s="48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</row>
    <row r="512" spans="2:18">
      <c r="B512" s="53"/>
      <c r="C512" s="49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</row>
    <row r="513" spans="2:18">
      <c r="B513" s="53"/>
      <c r="C513" s="48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</row>
    <row r="514" spans="2:18">
      <c r="B514" s="53"/>
      <c r="C514" s="48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</row>
    <row r="515" spans="2:18">
      <c r="B515" s="53"/>
      <c r="C515" s="48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</row>
    <row r="516" spans="2:18">
      <c r="B516" s="53"/>
      <c r="C516" s="48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</row>
    <row r="517" spans="2:18">
      <c r="B517" s="53"/>
      <c r="C517" s="48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</row>
    <row r="518" spans="2:18">
      <c r="B518" s="53"/>
      <c r="C518" s="48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</row>
    <row r="519" spans="2:18">
      <c r="B519" s="53"/>
      <c r="C519" s="48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</row>
    <row r="520" spans="2:18">
      <c r="B520" s="53"/>
      <c r="C520" s="48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</row>
    <row r="521" spans="2:18">
      <c r="B521" s="53"/>
      <c r="C521" s="50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</row>
    <row r="522" spans="2:18">
      <c r="B522" s="53"/>
      <c r="C522" s="48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</row>
    <row r="523" spans="2:18">
      <c r="B523" s="53"/>
      <c r="C523" s="48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</row>
    <row r="524" spans="2:18">
      <c r="B524" s="53"/>
    </row>
    <row r="525" spans="2:18">
      <c r="B525" s="53"/>
    </row>
    <row r="526" spans="2:18">
      <c r="B526" s="53"/>
      <c r="C526" s="48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</row>
    <row r="527" spans="2:18">
      <c r="B527" s="53"/>
      <c r="C527" s="49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</row>
    <row r="528" spans="2:18">
      <c r="B528" s="53"/>
      <c r="C528" s="48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</row>
    <row r="529" spans="2:18">
      <c r="B529" s="53"/>
      <c r="C529" s="48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</row>
    <row r="530" spans="2:18">
      <c r="B530" s="53"/>
      <c r="C530" s="48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</row>
    <row r="531" spans="2:18">
      <c r="B531" s="53"/>
      <c r="C531" s="48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</row>
    <row r="532" spans="2:18">
      <c r="B532" s="53"/>
      <c r="C532" s="48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</row>
    <row r="533" spans="2:18">
      <c r="B533" s="53"/>
      <c r="C533" s="48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</row>
    <row r="534" spans="2:18">
      <c r="B534" s="53"/>
      <c r="C534" s="48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</row>
    <row r="535" spans="2:18">
      <c r="B535" s="53"/>
      <c r="C535" s="48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</row>
    <row r="536" spans="2:18">
      <c r="C536" s="48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</row>
    <row r="537" spans="2:18">
      <c r="B537" s="54"/>
      <c r="C537" s="48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</row>
    <row r="538" spans="2:18">
      <c r="B538" s="53"/>
      <c r="C538" s="48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</row>
    <row r="539" spans="2:18">
      <c r="B539" s="53"/>
      <c r="C539" s="48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</row>
    <row r="540" spans="2:18">
      <c r="B540" s="53"/>
      <c r="C540" s="48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</row>
    <row r="541" spans="2:18">
      <c r="B541" s="53"/>
      <c r="C541" s="48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</row>
    <row r="542" spans="2:18">
      <c r="B542" s="53"/>
      <c r="C542" s="48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</row>
    <row r="543" spans="2:18">
      <c r="B543" s="53"/>
      <c r="C543" s="49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</row>
    <row r="544" spans="2:18">
      <c r="B544" s="53"/>
      <c r="C544" s="48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</row>
    <row r="545" spans="2:18">
      <c r="B545" s="53"/>
      <c r="C545" s="48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</row>
    <row r="546" spans="2:18">
      <c r="B546" s="53"/>
      <c r="C546" s="48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</row>
    <row r="547" spans="2:18">
      <c r="B547" s="53"/>
      <c r="C547" s="48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</row>
    <row r="548" spans="2:18">
      <c r="B548" s="53"/>
      <c r="C548" s="48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</row>
    <row r="549" spans="2:18">
      <c r="B549" s="53"/>
      <c r="C549" s="48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</row>
    <row r="550" spans="2:18">
      <c r="B550" s="53"/>
      <c r="C550" s="48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</row>
    <row r="551" spans="2:18">
      <c r="B551" s="53"/>
      <c r="C551" s="48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</row>
    <row r="552" spans="2:18">
      <c r="B552" s="53"/>
      <c r="C552" s="50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</row>
    <row r="553" spans="2:18">
      <c r="B553" s="53"/>
      <c r="C553" s="48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</row>
    <row r="554" spans="2:18">
      <c r="B554" s="53"/>
      <c r="C554" s="48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</row>
    <row r="555" spans="2:18">
      <c r="B555" s="53"/>
    </row>
    <row r="556" spans="2:18">
      <c r="B556" s="53"/>
    </row>
    <row r="557" spans="2:18">
      <c r="B557" s="53"/>
      <c r="C557" s="48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</row>
    <row r="558" spans="2:18">
      <c r="B558" s="53"/>
      <c r="C558" s="49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</row>
    <row r="559" spans="2:18">
      <c r="B559" s="53"/>
      <c r="C559" s="48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</row>
    <row r="560" spans="2:18">
      <c r="B560" s="53"/>
      <c r="C560" s="48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</row>
    <row r="561" spans="2:18">
      <c r="B561" s="53"/>
      <c r="C561" s="48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</row>
    <row r="562" spans="2:18">
      <c r="B562" s="53"/>
      <c r="C562" s="48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</row>
    <row r="563" spans="2:18">
      <c r="B563" s="53"/>
      <c r="C563" s="48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</row>
    <row r="564" spans="2:18">
      <c r="B564" s="53"/>
      <c r="C564" s="48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</row>
    <row r="565" spans="2:18">
      <c r="B565" s="53"/>
      <c r="C565" s="48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</row>
    <row r="566" spans="2:18">
      <c r="B566" s="53"/>
      <c r="C566" s="48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</row>
    <row r="567" spans="2:18">
      <c r="C567" s="48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</row>
    <row r="568" spans="2:18">
      <c r="B568" s="54"/>
      <c r="C568" s="48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</row>
    <row r="569" spans="2:18">
      <c r="B569" s="53"/>
      <c r="C569" s="48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</row>
    <row r="570" spans="2:18">
      <c r="B570" s="53"/>
      <c r="C570" s="48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</row>
    <row r="571" spans="2:18">
      <c r="B571" s="53"/>
      <c r="C571" s="48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</row>
    <row r="572" spans="2:18">
      <c r="B572" s="53"/>
      <c r="C572" s="48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</row>
    <row r="573" spans="2:18">
      <c r="B573" s="53"/>
      <c r="C573" s="48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</row>
    <row r="574" spans="2:18">
      <c r="B574" s="53"/>
      <c r="C574" s="49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</row>
    <row r="575" spans="2:18">
      <c r="B575" s="53"/>
      <c r="C575" s="48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</row>
    <row r="576" spans="2:18">
      <c r="B576" s="53"/>
      <c r="C576" s="48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</row>
    <row r="577" spans="2:18">
      <c r="B577" s="53"/>
      <c r="C577" s="48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</row>
    <row r="578" spans="2:18">
      <c r="B578" s="53"/>
      <c r="C578" s="48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</row>
    <row r="579" spans="2:18">
      <c r="B579" s="53"/>
      <c r="C579" s="48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</row>
    <row r="580" spans="2:18">
      <c r="B580" s="53"/>
      <c r="C580" s="48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</row>
    <row r="581" spans="2:18">
      <c r="B581" s="53"/>
      <c r="C581" s="48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</row>
    <row r="582" spans="2:18">
      <c r="B582" s="53"/>
      <c r="C582" s="48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</row>
    <row r="583" spans="2:18">
      <c r="B583" s="53"/>
      <c r="C583" s="50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</row>
    <row r="584" spans="2:18">
      <c r="B584" s="53"/>
      <c r="C584" s="48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</row>
    <row r="585" spans="2:18">
      <c r="B585" s="53"/>
      <c r="C585" s="48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</row>
    <row r="586" spans="2:18">
      <c r="B586" s="53"/>
    </row>
    <row r="587" spans="2:18">
      <c r="B587" s="53"/>
    </row>
    <row r="588" spans="2:18">
      <c r="B588" s="53"/>
      <c r="C588" s="48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</row>
    <row r="589" spans="2:18">
      <c r="B589" s="53"/>
      <c r="C589" s="49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</row>
    <row r="590" spans="2:18">
      <c r="B590" s="53"/>
      <c r="C590" s="48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</row>
    <row r="591" spans="2:18">
      <c r="B591" s="53"/>
      <c r="C591" s="48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</row>
    <row r="592" spans="2:18">
      <c r="B592" s="53"/>
      <c r="C592" s="48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</row>
    <row r="593" spans="2:18">
      <c r="B593" s="53"/>
      <c r="C593" s="48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</row>
    <row r="594" spans="2:18">
      <c r="B594" s="53"/>
      <c r="C594" s="48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</row>
    <row r="595" spans="2:18">
      <c r="B595" s="53"/>
      <c r="C595" s="48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</row>
    <row r="596" spans="2:18">
      <c r="B596" s="53"/>
      <c r="C596" s="48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</row>
    <row r="597" spans="2:18">
      <c r="B597" s="53"/>
      <c r="C597" s="48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</row>
    <row r="598" spans="2:18">
      <c r="C598" s="48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</row>
    <row r="599" spans="2:18">
      <c r="B599" s="54"/>
      <c r="C599" s="48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</row>
    <row r="600" spans="2:18">
      <c r="B600" s="53"/>
      <c r="C600" s="48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</row>
    <row r="601" spans="2:18">
      <c r="B601" s="53"/>
      <c r="C601" s="48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</row>
    <row r="602" spans="2:18">
      <c r="B602" s="53"/>
      <c r="C602" s="48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</row>
    <row r="603" spans="2:18">
      <c r="B603" s="53"/>
      <c r="C603" s="48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</row>
    <row r="604" spans="2:18">
      <c r="B604" s="53"/>
      <c r="C604" s="48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</row>
    <row r="605" spans="2:18">
      <c r="B605" s="53"/>
      <c r="C605" s="49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</row>
    <row r="606" spans="2:18">
      <c r="B606" s="53"/>
      <c r="C606" s="48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</row>
    <row r="607" spans="2:18">
      <c r="B607" s="53"/>
      <c r="C607" s="48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</row>
    <row r="608" spans="2:18">
      <c r="B608" s="53"/>
      <c r="C608" s="48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</row>
    <row r="609" spans="2:18">
      <c r="B609" s="53"/>
      <c r="C609" s="48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</row>
    <row r="610" spans="2:18">
      <c r="B610" s="53"/>
      <c r="C610" s="48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</row>
    <row r="611" spans="2:18">
      <c r="B611" s="53"/>
      <c r="C611" s="48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</row>
    <row r="612" spans="2:18">
      <c r="B612" s="53"/>
      <c r="C612" s="48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</row>
    <row r="613" spans="2:18">
      <c r="B613" s="53"/>
      <c r="C613" s="48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</row>
    <row r="614" spans="2:18">
      <c r="B614" s="53"/>
      <c r="C614" s="50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</row>
    <row r="615" spans="2:18">
      <c r="B615" s="53"/>
      <c r="C615" s="48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</row>
    <row r="616" spans="2:18">
      <c r="B616" s="53"/>
      <c r="C616" s="48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</row>
    <row r="617" spans="2:18">
      <c r="B617" s="53"/>
    </row>
    <row r="618" spans="2:18">
      <c r="B618" s="53"/>
    </row>
    <row r="619" spans="2:18">
      <c r="B619" s="53"/>
      <c r="C619" s="48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</row>
    <row r="620" spans="2:18">
      <c r="B620" s="53"/>
      <c r="C620" s="49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</row>
    <row r="621" spans="2:18">
      <c r="B621" s="53"/>
      <c r="C621" s="48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</row>
    <row r="622" spans="2:18">
      <c r="B622" s="53"/>
      <c r="C622" s="48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</row>
    <row r="623" spans="2:18">
      <c r="B623" s="53"/>
      <c r="C623" s="48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</row>
    <row r="624" spans="2:18">
      <c r="B624" s="53"/>
      <c r="C624" s="48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</row>
    <row r="625" spans="2:18">
      <c r="B625" s="53"/>
      <c r="C625" s="48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</row>
    <row r="626" spans="2:18">
      <c r="B626" s="53"/>
      <c r="C626" s="48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</row>
    <row r="627" spans="2:18">
      <c r="B627" s="53"/>
      <c r="C627" s="48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</row>
    <row r="628" spans="2:18">
      <c r="B628" s="53"/>
      <c r="C628" s="48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</row>
    <row r="629" spans="2:18">
      <c r="C629" s="48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</row>
    <row r="630" spans="2:18">
      <c r="C630" s="48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</row>
    <row r="631" spans="2:18">
      <c r="C631" s="48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</row>
    <row r="632" spans="2:18">
      <c r="C632" s="48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</row>
    <row r="633" spans="2:18">
      <c r="C633" s="48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</row>
    <row r="634" spans="2:18">
      <c r="C634" s="48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</row>
    <row r="635" spans="2:18">
      <c r="C635" s="48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</row>
    <row r="636" spans="2:18">
      <c r="C636" s="49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</row>
    <row r="637" spans="2:18">
      <c r="C637" s="48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</row>
    <row r="638" spans="2:18">
      <c r="C638" s="48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</row>
    <row r="639" spans="2:18">
      <c r="C639" s="48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</row>
    <row r="640" spans="2:18">
      <c r="C640" s="48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</row>
    <row r="641" spans="3:18">
      <c r="C641" s="48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</row>
    <row r="642" spans="3:18">
      <c r="C642" s="48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</row>
    <row r="643" spans="3:18">
      <c r="C643" s="48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</row>
    <row r="644" spans="3:18">
      <c r="C644" s="48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</row>
    <row r="645" spans="3:18">
      <c r="C645" s="50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</row>
    <row r="646" spans="3:18">
      <c r="C646" s="48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</row>
    <row r="647" spans="3:18">
      <c r="C647" s="48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1471.72</v>
      </c>
      <c r="C2" s="103">
        <v>6334.28</v>
      </c>
      <c r="D2" s="103">
        <v>6334.28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1471.72</v>
      </c>
      <c r="C3" s="103">
        <v>6334.28</v>
      </c>
      <c r="D3" s="103">
        <v>6334.28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3514.48</v>
      </c>
      <c r="C4" s="103">
        <v>15126.28</v>
      </c>
      <c r="D4" s="103">
        <v>15126.28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3514.48</v>
      </c>
      <c r="C5" s="103">
        <v>15126.28</v>
      </c>
      <c r="D5" s="103">
        <v>15126.28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6.88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204.05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17.940000000000001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70.44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43.69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68.739999999999995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857.24</v>
      </c>
      <c r="C28" s="103">
        <v>614.48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3.125</v>
      </c>
      <c r="E39" s="103">
        <v>5.8730000000000002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3.125</v>
      </c>
      <c r="E40" s="103">
        <v>5.8730000000000002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3.125</v>
      </c>
      <c r="E41" s="103">
        <v>5.8730000000000002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3.125</v>
      </c>
      <c r="E43" s="103">
        <v>5.8730000000000002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3.125</v>
      </c>
      <c r="E44" s="103">
        <v>5.8730000000000002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3.125</v>
      </c>
      <c r="E45" s="103">
        <v>5.8730000000000002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37496.089999999997</v>
      </c>
      <c r="D64" s="103">
        <v>25350.48</v>
      </c>
      <c r="E64" s="103">
        <v>12145.61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20559.41</v>
      </c>
      <c r="D65" s="103">
        <v>13899.87</v>
      </c>
      <c r="E65" s="103">
        <v>6659.54</v>
      </c>
      <c r="F65" s="103">
        <v>0.68</v>
      </c>
      <c r="G65" s="103">
        <v>2.98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47858.52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32053.99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1.51</v>
      </c>
      <c r="F74" s="103">
        <v>1720.15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0.83</v>
      </c>
      <c r="F75" s="103">
        <v>960.32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13998.921700000001</v>
      </c>
      <c r="C84" s="103">
        <v>22.224900000000002</v>
      </c>
      <c r="D84" s="103">
        <v>74.967200000000005</v>
      </c>
      <c r="E84" s="103">
        <v>0</v>
      </c>
      <c r="F84" s="103">
        <v>2.9999999999999997E-4</v>
      </c>
      <c r="G84" s="103">
        <v>9276.3858999999993</v>
      </c>
      <c r="H84" s="103">
        <v>5798.7465000000002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12707.495999999999</v>
      </c>
      <c r="C85" s="103">
        <v>20.251899999999999</v>
      </c>
      <c r="D85" s="103">
        <v>68.659499999999994</v>
      </c>
      <c r="E85" s="103">
        <v>0</v>
      </c>
      <c r="F85" s="103">
        <v>2.9999999999999997E-4</v>
      </c>
      <c r="G85" s="103">
        <v>8495.9491999999991</v>
      </c>
      <c r="H85" s="103">
        <v>5271.5441000000001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14280.536400000001</v>
      </c>
      <c r="C86" s="103">
        <v>22.816099999999999</v>
      </c>
      <c r="D86" s="103">
        <v>77.609300000000005</v>
      </c>
      <c r="E86" s="103">
        <v>0</v>
      </c>
      <c r="F86" s="103">
        <v>4.0000000000000002E-4</v>
      </c>
      <c r="G86" s="103">
        <v>9603.4449000000004</v>
      </c>
      <c r="H86" s="103">
        <v>5929.8351000000002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14711.254199999999</v>
      </c>
      <c r="C87" s="103">
        <v>23.712499999999999</v>
      </c>
      <c r="D87" s="103">
        <v>81.588700000000003</v>
      </c>
      <c r="E87" s="103">
        <v>0</v>
      </c>
      <c r="F87" s="103">
        <v>4.0000000000000002E-4</v>
      </c>
      <c r="G87" s="103">
        <v>10096.0605</v>
      </c>
      <c r="H87" s="103">
        <v>6129.5477000000001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16183.194600000001</v>
      </c>
      <c r="C88" s="103">
        <v>26.2502</v>
      </c>
      <c r="D88" s="103">
        <v>91.052400000000006</v>
      </c>
      <c r="E88" s="103">
        <v>0</v>
      </c>
      <c r="F88" s="103">
        <v>4.0000000000000002E-4</v>
      </c>
      <c r="G88" s="103">
        <v>11267.2693</v>
      </c>
      <c r="H88" s="103">
        <v>6759.3949000000002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16333.2703</v>
      </c>
      <c r="C89" s="103">
        <v>26.5974</v>
      </c>
      <c r="D89" s="103">
        <v>92.713099999999997</v>
      </c>
      <c r="E89" s="103">
        <v>0</v>
      </c>
      <c r="F89" s="103">
        <v>4.0000000000000002E-4</v>
      </c>
      <c r="G89" s="103">
        <v>11472.875</v>
      </c>
      <c r="H89" s="103">
        <v>6832.4719999999998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17523.271499999999</v>
      </c>
      <c r="C90" s="103">
        <v>28.627800000000001</v>
      </c>
      <c r="D90" s="103">
        <v>100.1968</v>
      </c>
      <c r="E90" s="103">
        <v>0</v>
      </c>
      <c r="F90" s="103">
        <v>5.0000000000000001E-4</v>
      </c>
      <c r="G90" s="103">
        <v>12399.024799999999</v>
      </c>
      <c r="H90" s="103">
        <v>7339.5466999999999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17359.0016</v>
      </c>
      <c r="C91" s="103">
        <v>28.334099999999999</v>
      </c>
      <c r="D91" s="103">
        <v>99.057900000000004</v>
      </c>
      <c r="E91" s="103">
        <v>0</v>
      </c>
      <c r="F91" s="103">
        <v>5.0000000000000001E-4</v>
      </c>
      <c r="G91" s="103">
        <v>12258.0664</v>
      </c>
      <c r="H91" s="103">
        <v>7268.2015000000001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16282.2444</v>
      </c>
      <c r="C92" s="103">
        <v>26.5015</v>
      </c>
      <c r="D92" s="103">
        <v>92.3232</v>
      </c>
      <c r="E92" s="103">
        <v>0</v>
      </c>
      <c r="F92" s="103">
        <v>4.0000000000000002E-4</v>
      </c>
      <c r="G92" s="103">
        <v>11424.608</v>
      </c>
      <c r="H92" s="103">
        <v>6809.8499000000002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15824.4138</v>
      </c>
      <c r="C93" s="103">
        <v>25.609000000000002</v>
      </c>
      <c r="D93" s="103">
        <v>88.567300000000003</v>
      </c>
      <c r="E93" s="103">
        <v>0</v>
      </c>
      <c r="F93" s="103">
        <v>4.0000000000000002E-4</v>
      </c>
      <c r="G93" s="103">
        <v>10959.700999999999</v>
      </c>
      <c r="H93" s="103">
        <v>6603.6010999999999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14230.6803</v>
      </c>
      <c r="C94" s="103">
        <v>22.8537</v>
      </c>
      <c r="D94" s="103">
        <v>78.261499999999998</v>
      </c>
      <c r="E94" s="103">
        <v>0</v>
      </c>
      <c r="F94" s="103">
        <v>4.0000000000000002E-4</v>
      </c>
      <c r="G94" s="103">
        <v>9684.2598999999991</v>
      </c>
      <c r="H94" s="103">
        <v>5920.8855999999996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13797.623</v>
      </c>
      <c r="C95" s="103">
        <v>21.973700000000001</v>
      </c>
      <c r="D95" s="103">
        <v>74.427400000000006</v>
      </c>
      <c r="E95" s="103">
        <v>0</v>
      </c>
      <c r="F95" s="103">
        <v>2.9999999999999997E-4</v>
      </c>
      <c r="G95" s="103">
        <v>9209.6560000000009</v>
      </c>
      <c r="H95" s="103">
        <v>5722.2146000000002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183231.90779999999</v>
      </c>
      <c r="C97" s="103">
        <v>295.75279999999998</v>
      </c>
      <c r="D97" s="103">
        <v>1019.4242</v>
      </c>
      <c r="E97" s="103">
        <v>0</v>
      </c>
      <c r="F97" s="103">
        <v>4.7000000000000002E-3</v>
      </c>
      <c r="G97" s="103">
        <v>126147.30100000001</v>
      </c>
      <c r="H97" s="103">
        <v>76385.839699999997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12707.495999999999</v>
      </c>
      <c r="C98" s="103">
        <v>20.251899999999999</v>
      </c>
      <c r="D98" s="103">
        <v>68.659499999999994</v>
      </c>
      <c r="E98" s="103">
        <v>0</v>
      </c>
      <c r="F98" s="103">
        <v>2.9999999999999997E-4</v>
      </c>
      <c r="G98" s="103">
        <v>8495.9491999999991</v>
      </c>
      <c r="H98" s="103">
        <v>5271.5441000000001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17523.271499999999</v>
      </c>
      <c r="C99" s="103">
        <v>28.627800000000001</v>
      </c>
      <c r="D99" s="103">
        <v>100.1968</v>
      </c>
      <c r="E99" s="103">
        <v>0</v>
      </c>
      <c r="F99" s="103">
        <v>5.0000000000000001E-4</v>
      </c>
      <c r="G99" s="103">
        <v>12399.024799999999</v>
      </c>
      <c r="H99" s="103">
        <v>7339.5466999999999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63038200000</v>
      </c>
      <c r="C102" s="103">
        <v>40429.409</v>
      </c>
      <c r="D102" s="103" t="s">
        <v>523</v>
      </c>
      <c r="E102" s="103">
        <v>3355.1480000000001</v>
      </c>
      <c r="F102" s="103">
        <v>18077</v>
      </c>
      <c r="G102" s="103">
        <v>2680.4650000000001</v>
      </c>
      <c r="H102" s="103">
        <v>0</v>
      </c>
      <c r="I102" s="103">
        <v>11724.460999999999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4592.3339999999998</v>
      </c>
      <c r="R102" s="103">
        <v>0</v>
      </c>
      <c r="S102" s="103">
        <v>0</v>
      </c>
    </row>
    <row r="103" spans="1:19">
      <c r="A103" s="103" t="s">
        <v>428</v>
      </c>
      <c r="B103" s="104">
        <v>57734700000</v>
      </c>
      <c r="C103" s="103">
        <v>42176.106</v>
      </c>
      <c r="D103" s="103" t="s">
        <v>459</v>
      </c>
      <c r="E103" s="103">
        <v>3355.1480000000001</v>
      </c>
      <c r="F103" s="103">
        <v>18077</v>
      </c>
      <c r="G103" s="103">
        <v>2680.4650000000001</v>
      </c>
      <c r="H103" s="103">
        <v>0</v>
      </c>
      <c r="I103" s="103">
        <v>13471.159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4592.3339999999998</v>
      </c>
      <c r="R103" s="103">
        <v>0</v>
      </c>
      <c r="S103" s="103">
        <v>0</v>
      </c>
    </row>
    <row r="104" spans="1:19">
      <c r="A104" s="103" t="s">
        <v>429</v>
      </c>
      <c r="B104" s="104">
        <v>65260700000</v>
      </c>
      <c r="C104" s="103">
        <v>42150.112000000001</v>
      </c>
      <c r="D104" s="103" t="s">
        <v>460</v>
      </c>
      <c r="E104" s="103">
        <v>3355.1480000000001</v>
      </c>
      <c r="F104" s="103">
        <v>18077</v>
      </c>
      <c r="G104" s="103">
        <v>2680.4650000000001</v>
      </c>
      <c r="H104" s="103">
        <v>0</v>
      </c>
      <c r="I104" s="103">
        <v>13445.164000000001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4592.3339999999998</v>
      </c>
      <c r="R104" s="103">
        <v>0</v>
      </c>
      <c r="S104" s="103">
        <v>0</v>
      </c>
    </row>
    <row r="105" spans="1:19">
      <c r="A105" s="103" t="s">
        <v>430</v>
      </c>
      <c r="B105" s="104">
        <v>68608300000</v>
      </c>
      <c r="C105" s="103">
        <v>42875.207000000002</v>
      </c>
      <c r="D105" s="103" t="s">
        <v>592</v>
      </c>
      <c r="E105" s="103">
        <v>3355.1480000000001</v>
      </c>
      <c r="F105" s="103">
        <v>18077</v>
      </c>
      <c r="G105" s="103">
        <v>2680.4650000000001</v>
      </c>
      <c r="H105" s="103">
        <v>0</v>
      </c>
      <c r="I105" s="103">
        <v>16563.802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2198.7910000000002</v>
      </c>
      <c r="R105" s="103">
        <v>0</v>
      </c>
      <c r="S105" s="103">
        <v>0</v>
      </c>
    </row>
    <row r="106" spans="1:19">
      <c r="A106" s="103" t="s">
        <v>280</v>
      </c>
      <c r="B106" s="104">
        <v>76567400000</v>
      </c>
      <c r="C106" s="103">
        <v>46312.357000000004</v>
      </c>
      <c r="D106" s="103" t="s">
        <v>461</v>
      </c>
      <c r="E106" s="103">
        <v>3355.1480000000001</v>
      </c>
      <c r="F106" s="103">
        <v>18077</v>
      </c>
      <c r="G106" s="103">
        <v>2680.4650000000001</v>
      </c>
      <c r="H106" s="103">
        <v>0</v>
      </c>
      <c r="I106" s="103">
        <v>17607.409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4592.3339999999998</v>
      </c>
      <c r="R106" s="103">
        <v>0</v>
      </c>
      <c r="S106" s="103">
        <v>0</v>
      </c>
    </row>
    <row r="107" spans="1:19">
      <c r="A107" s="103" t="s">
        <v>431</v>
      </c>
      <c r="B107" s="104">
        <v>77964600000</v>
      </c>
      <c r="C107" s="103">
        <v>47228.779000000002</v>
      </c>
      <c r="D107" s="103" t="s">
        <v>486</v>
      </c>
      <c r="E107" s="103">
        <v>3355.1480000000001</v>
      </c>
      <c r="F107" s="103">
        <v>18077</v>
      </c>
      <c r="G107" s="103">
        <v>2680.4650000000001</v>
      </c>
      <c r="H107" s="103">
        <v>0</v>
      </c>
      <c r="I107" s="103">
        <v>18523.830999999998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432</v>
      </c>
      <c r="B108" s="104">
        <v>84258300000</v>
      </c>
      <c r="C108" s="103">
        <v>47154.036999999997</v>
      </c>
      <c r="D108" s="103" t="s">
        <v>593</v>
      </c>
      <c r="E108" s="103">
        <v>3355.1480000000001</v>
      </c>
      <c r="F108" s="103">
        <v>18077</v>
      </c>
      <c r="G108" s="103">
        <v>2680.4650000000001</v>
      </c>
      <c r="H108" s="103">
        <v>0</v>
      </c>
      <c r="I108" s="103">
        <v>18449.09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433</v>
      </c>
      <c r="B109" s="104">
        <v>83300400000</v>
      </c>
      <c r="C109" s="103">
        <v>46608.737999999998</v>
      </c>
      <c r="D109" s="103" t="s">
        <v>594</v>
      </c>
      <c r="E109" s="103">
        <v>3355.1480000000001</v>
      </c>
      <c r="F109" s="103">
        <v>18077</v>
      </c>
      <c r="G109" s="103">
        <v>2680.4650000000001</v>
      </c>
      <c r="H109" s="103">
        <v>0</v>
      </c>
      <c r="I109" s="103">
        <v>17903.79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434</v>
      </c>
      <c r="B110" s="104">
        <v>77636600000</v>
      </c>
      <c r="C110" s="103">
        <v>47010.803999999996</v>
      </c>
      <c r="D110" s="103" t="s">
        <v>463</v>
      </c>
      <c r="E110" s="103">
        <v>3355.1480000000001</v>
      </c>
      <c r="F110" s="103">
        <v>18077</v>
      </c>
      <c r="G110" s="103">
        <v>2680.4650000000001</v>
      </c>
      <c r="H110" s="103">
        <v>0</v>
      </c>
      <c r="I110" s="103">
        <v>18305.856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4592.3339999999998</v>
      </c>
      <c r="R110" s="103">
        <v>0</v>
      </c>
      <c r="S110" s="103">
        <v>0</v>
      </c>
    </row>
    <row r="111" spans="1:19">
      <c r="A111" s="103" t="s">
        <v>435</v>
      </c>
      <c r="B111" s="104">
        <v>74477300000</v>
      </c>
      <c r="C111" s="103">
        <v>47085.572</v>
      </c>
      <c r="D111" s="103" t="s">
        <v>464</v>
      </c>
      <c r="E111" s="103">
        <v>3355.1480000000001</v>
      </c>
      <c r="F111" s="103">
        <v>18077</v>
      </c>
      <c r="G111" s="103">
        <v>2680.4650000000001</v>
      </c>
      <c r="H111" s="103">
        <v>0</v>
      </c>
      <c r="I111" s="103">
        <v>18380.624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4592.3339999999998</v>
      </c>
      <c r="R111" s="103">
        <v>0</v>
      </c>
      <c r="S111" s="103">
        <v>0</v>
      </c>
    </row>
    <row r="112" spans="1:19">
      <c r="A112" s="103" t="s">
        <v>436</v>
      </c>
      <c r="B112" s="104">
        <v>65809900000</v>
      </c>
      <c r="C112" s="103">
        <v>43769.343999999997</v>
      </c>
      <c r="D112" s="103" t="s">
        <v>465</v>
      </c>
      <c r="E112" s="103">
        <v>3355.1480000000001</v>
      </c>
      <c r="F112" s="103">
        <v>18077</v>
      </c>
      <c r="G112" s="103">
        <v>2680.4650000000001</v>
      </c>
      <c r="H112" s="103">
        <v>0</v>
      </c>
      <c r="I112" s="103">
        <v>15064.396000000001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4592.3339999999998</v>
      </c>
      <c r="R112" s="103">
        <v>0</v>
      </c>
      <c r="S112" s="103">
        <v>0</v>
      </c>
    </row>
    <row r="113" spans="1:19">
      <c r="A113" s="103" t="s">
        <v>437</v>
      </c>
      <c r="B113" s="104">
        <v>62584700000</v>
      </c>
      <c r="C113" s="103">
        <v>39973.995000000003</v>
      </c>
      <c r="D113" s="103" t="s">
        <v>595</v>
      </c>
      <c r="E113" s="103">
        <v>3355.1480000000001</v>
      </c>
      <c r="F113" s="103">
        <v>18077</v>
      </c>
      <c r="G113" s="103">
        <v>2680.4650000000001</v>
      </c>
      <c r="H113" s="103">
        <v>0</v>
      </c>
      <c r="I113" s="103">
        <v>11269.047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4592.3339999999998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857241000000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57734700000</v>
      </c>
      <c r="C116" s="103">
        <v>39973.995000000003</v>
      </c>
      <c r="D116" s="103"/>
      <c r="E116" s="103">
        <v>3355.1480000000001</v>
      </c>
      <c r="F116" s="103">
        <v>18077</v>
      </c>
      <c r="G116" s="103">
        <v>2680.4650000000001</v>
      </c>
      <c r="H116" s="103">
        <v>0</v>
      </c>
      <c r="I116" s="103">
        <v>11269.047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2198.7910000000002</v>
      </c>
      <c r="R116" s="103">
        <v>0</v>
      </c>
      <c r="S116" s="103">
        <v>0</v>
      </c>
    </row>
    <row r="117" spans="1:19">
      <c r="A117" s="103" t="s">
        <v>440</v>
      </c>
      <c r="B117" s="104">
        <v>84258300000</v>
      </c>
      <c r="C117" s="103">
        <v>47228.779000000002</v>
      </c>
      <c r="D117" s="103"/>
      <c r="E117" s="103">
        <v>3355.1480000000001</v>
      </c>
      <c r="F117" s="103">
        <v>18077</v>
      </c>
      <c r="G117" s="103">
        <v>2680.4650000000001</v>
      </c>
      <c r="H117" s="103">
        <v>0</v>
      </c>
      <c r="I117" s="103">
        <v>18523.830999999998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18353.509999999998</v>
      </c>
      <c r="C120" s="103">
        <v>7047.77</v>
      </c>
      <c r="D120" s="103">
        <v>0</v>
      </c>
      <c r="E120" s="103">
        <v>25401.279999999999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78.989999999999995</v>
      </c>
      <c r="C121" s="103">
        <v>30.33</v>
      </c>
      <c r="D121" s="103">
        <v>0</v>
      </c>
      <c r="E121" s="103">
        <v>109.33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78.989999999999995</v>
      </c>
      <c r="C122" s="103">
        <v>30.33</v>
      </c>
      <c r="D122" s="103">
        <v>0</v>
      </c>
      <c r="E122" s="103">
        <v>109.33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7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7"/>
      <c r="E128" s="97"/>
      <c r="F128" s="98"/>
      <c r="G128" s="97"/>
    </row>
    <row r="129" spans="1:7">
      <c r="A129" s="97"/>
      <c r="B129" s="98"/>
      <c r="C129" s="97"/>
      <c r="D129" s="97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1503.68</v>
      </c>
      <c r="C2" s="103">
        <v>6471.81</v>
      </c>
      <c r="D2" s="103">
        <v>6471.81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1503.68</v>
      </c>
      <c r="C3" s="103">
        <v>6471.81</v>
      </c>
      <c r="D3" s="103">
        <v>6471.81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3609.67</v>
      </c>
      <c r="C4" s="103">
        <v>15535.97</v>
      </c>
      <c r="D4" s="103">
        <v>15535.97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3609.67</v>
      </c>
      <c r="C5" s="103">
        <v>15535.97</v>
      </c>
      <c r="D5" s="103">
        <v>15535.97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111.82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132.09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63.02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53.28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65.569999999999993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774.67</v>
      </c>
      <c r="C28" s="103">
        <v>729.01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0.85199999999999998</v>
      </c>
      <c r="E39" s="103">
        <v>0.97599999999999998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0.85199999999999998</v>
      </c>
      <c r="E40" s="103">
        <v>0.97599999999999998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0.85199999999999998</v>
      </c>
      <c r="E41" s="103">
        <v>0.97599999999999998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0.85199999999999998</v>
      </c>
      <c r="E43" s="103">
        <v>0.97599999999999998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0.85199999999999998</v>
      </c>
      <c r="E44" s="103">
        <v>0.97599999999999998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0.85199999999999998</v>
      </c>
      <c r="E45" s="103">
        <v>0.97599999999999998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33624.78</v>
      </c>
      <c r="D64" s="103">
        <v>22733.15</v>
      </c>
      <c r="E64" s="103">
        <v>10891.63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54596.77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36925.57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1.35</v>
      </c>
      <c r="F74" s="103">
        <v>1542.55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17554.6407</v>
      </c>
      <c r="C84" s="103">
        <v>21.258800000000001</v>
      </c>
      <c r="D84" s="103">
        <v>74.620400000000004</v>
      </c>
      <c r="E84" s="103">
        <v>0</v>
      </c>
      <c r="F84" s="103">
        <v>2.0000000000000001E-4</v>
      </c>
      <c r="G84" s="103">
        <v>25446.293399999999</v>
      </c>
      <c r="H84" s="103">
        <v>6761.8985000000002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15656.762699999999</v>
      </c>
      <c r="C85" s="103">
        <v>18.9559</v>
      </c>
      <c r="D85" s="103">
        <v>66.489099999999993</v>
      </c>
      <c r="E85" s="103">
        <v>0</v>
      </c>
      <c r="F85" s="103">
        <v>2.0000000000000001E-4</v>
      </c>
      <c r="G85" s="103">
        <v>22673.417000000001</v>
      </c>
      <c r="H85" s="103">
        <v>6030.2640000000001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16575.860100000002</v>
      </c>
      <c r="C86" s="103">
        <v>20.448699999999999</v>
      </c>
      <c r="D86" s="103">
        <v>75.714299999999994</v>
      </c>
      <c r="E86" s="103">
        <v>0</v>
      </c>
      <c r="F86" s="103">
        <v>2.0000000000000001E-4</v>
      </c>
      <c r="G86" s="103">
        <v>25821.473600000001</v>
      </c>
      <c r="H86" s="103">
        <v>6433.2389000000003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16699.037400000001</v>
      </c>
      <c r="C87" s="103">
        <v>20.8352</v>
      </c>
      <c r="D87" s="103">
        <v>79.561800000000005</v>
      </c>
      <c r="E87" s="103">
        <v>0</v>
      </c>
      <c r="F87" s="103">
        <v>2.0000000000000001E-4</v>
      </c>
      <c r="G87" s="103">
        <v>27134.901300000001</v>
      </c>
      <c r="H87" s="103">
        <v>6511.2775000000001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18814.996200000001</v>
      </c>
      <c r="C88" s="103">
        <v>23.619900000000001</v>
      </c>
      <c r="D88" s="103">
        <v>91.668899999999994</v>
      </c>
      <c r="E88" s="103">
        <v>0</v>
      </c>
      <c r="F88" s="103">
        <v>2.9999999999999997E-4</v>
      </c>
      <c r="G88" s="103">
        <v>31264.815299999998</v>
      </c>
      <c r="H88" s="103">
        <v>7354.9739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19842.312300000001</v>
      </c>
      <c r="C89" s="103">
        <v>25.021699999999999</v>
      </c>
      <c r="D89" s="103">
        <v>98.245000000000005</v>
      </c>
      <c r="E89" s="103">
        <v>0</v>
      </c>
      <c r="F89" s="103">
        <v>2.9999999999999997E-4</v>
      </c>
      <c r="G89" s="103">
        <v>33508.249300000003</v>
      </c>
      <c r="H89" s="103">
        <v>7771.02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21519.440999999999</v>
      </c>
      <c r="C90" s="103">
        <v>27.1965</v>
      </c>
      <c r="D90" s="103">
        <v>107.3882</v>
      </c>
      <c r="E90" s="103">
        <v>0</v>
      </c>
      <c r="F90" s="103">
        <v>2.9999999999999997E-4</v>
      </c>
      <c r="G90" s="103">
        <v>36627.012600000002</v>
      </c>
      <c r="H90" s="103">
        <v>8435.5730999999996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21093.567800000001</v>
      </c>
      <c r="C91" s="103">
        <v>26.635100000000001</v>
      </c>
      <c r="D91" s="103">
        <v>104.9383</v>
      </c>
      <c r="E91" s="103">
        <v>0</v>
      </c>
      <c r="F91" s="103">
        <v>2.9999999999999997E-4</v>
      </c>
      <c r="G91" s="103">
        <v>35791.284500000002</v>
      </c>
      <c r="H91" s="103">
        <v>8265.643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18983.5363</v>
      </c>
      <c r="C92" s="103">
        <v>23.891100000000002</v>
      </c>
      <c r="D92" s="103">
        <v>93.325500000000005</v>
      </c>
      <c r="E92" s="103">
        <v>0</v>
      </c>
      <c r="F92" s="103">
        <v>2.9999999999999997E-4</v>
      </c>
      <c r="G92" s="103">
        <v>31830.1322</v>
      </c>
      <c r="H92" s="103">
        <v>7428.5473000000002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17768.144</v>
      </c>
      <c r="C93" s="103">
        <v>22.2166</v>
      </c>
      <c r="D93" s="103">
        <v>85.3215</v>
      </c>
      <c r="E93" s="103">
        <v>0</v>
      </c>
      <c r="F93" s="103">
        <v>2.0000000000000001E-4</v>
      </c>
      <c r="G93" s="103">
        <v>29099.5124</v>
      </c>
      <c r="H93" s="103">
        <v>6934.2721000000001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16283.318300000001</v>
      </c>
      <c r="C94" s="103">
        <v>20.1617</v>
      </c>
      <c r="D94" s="103">
        <v>75.412899999999993</v>
      </c>
      <c r="E94" s="103">
        <v>0</v>
      </c>
      <c r="F94" s="103">
        <v>2.0000000000000001E-4</v>
      </c>
      <c r="G94" s="103">
        <v>25719.103999999999</v>
      </c>
      <c r="H94" s="103">
        <v>6329.2255999999998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17300.095600000001</v>
      </c>
      <c r="C95" s="103">
        <v>20.979500000000002</v>
      </c>
      <c r="D95" s="103">
        <v>73.944100000000006</v>
      </c>
      <c r="E95" s="103">
        <v>0</v>
      </c>
      <c r="F95" s="103">
        <v>2.0000000000000001E-4</v>
      </c>
      <c r="G95" s="103">
        <v>25215.8259</v>
      </c>
      <c r="H95" s="103">
        <v>6667.5834999999997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218091.71230000001</v>
      </c>
      <c r="C97" s="103">
        <v>271.22070000000002</v>
      </c>
      <c r="D97" s="103">
        <v>1026.6302000000001</v>
      </c>
      <c r="E97" s="103">
        <v>0</v>
      </c>
      <c r="F97" s="103">
        <v>3.0000000000000001E-3</v>
      </c>
      <c r="G97" s="103">
        <v>350132.02140000003</v>
      </c>
      <c r="H97" s="103">
        <v>84923.517300000007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15656.762699999999</v>
      </c>
      <c r="C98" s="103">
        <v>18.9559</v>
      </c>
      <c r="D98" s="103">
        <v>66.489099999999993</v>
      </c>
      <c r="E98" s="103">
        <v>0</v>
      </c>
      <c r="F98" s="103">
        <v>2.0000000000000001E-4</v>
      </c>
      <c r="G98" s="103">
        <v>22673.417000000001</v>
      </c>
      <c r="H98" s="103">
        <v>6030.2640000000001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21519.440999999999</v>
      </c>
      <c r="C99" s="103">
        <v>27.1965</v>
      </c>
      <c r="D99" s="103">
        <v>107.3882</v>
      </c>
      <c r="E99" s="103">
        <v>0</v>
      </c>
      <c r="F99" s="103">
        <v>2.9999999999999997E-4</v>
      </c>
      <c r="G99" s="103">
        <v>36627.012600000002</v>
      </c>
      <c r="H99" s="103">
        <v>8435.5730999999996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56300000000</v>
      </c>
      <c r="C102" s="103">
        <v>36281.43</v>
      </c>
      <c r="D102" s="103" t="s">
        <v>537</v>
      </c>
      <c r="E102" s="103">
        <v>3355.1480000000001</v>
      </c>
      <c r="F102" s="103">
        <v>18077</v>
      </c>
      <c r="G102" s="103">
        <v>2380.5439999999999</v>
      </c>
      <c r="H102" s="103">
        <v>0</v>
      </c>
      <c r="I102" s="103">
        <v>9540.1810000000005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2928.5569999999998</v>
      </c>
      <c r="R102" s="103">
        <v>0</v>
      </c>
      <c r="S102" s="103">
        <v>0</v>
      </c>
    </row>
    <row r="103" spans="1:19">
      <c r="A103" s="103" t="s">
        <v>428</v>
      </c>
      <c r="B103" s="104">
        <v>50165000000</v>
      </c>
      <c r="C103" s="103">
        <v>35062.124000000003</v>
      </c>
      <c r="D103" s="103" t="s">
        <v>538</v>
      </c>
      <c r="E103" s="103">
        <v>3355.1480000000001</v>
      </c>
      <c r="F103" s="103">
        <v>18077</v>
      </c>
      <c r="G103" s="103">
        <v>2380.5439999999999</v>
      </c>
      <c r="H103" s="103">
        <v>0</v>
      </c>
      <c r="I103" s="103">
        <v>9082.9940000000006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2166.4380000000001</v>
      </c>
      <c r="R103" s="103">
        <v>0</v>
      </c>
      <c r="S103" s="103">
        <v>0</v>
      </c>
    </row>
    <row r="104" spans="1:19">
      <c r="A104" s="103" t="s">
        <v>429</v>
      </c>
      <c r="B104" s="104">
        <v>57130100000</v>
      </c>
      <c r="C104" s="103">
        <v>37341.879000000001</v>
      </c>
      <c r="D104" s="103" t="s">
        <v>596</v>
      </c>
      <c r="E104" s="103">
        <v>3355.1480000000001</v>
      </c>
      <c r="F104" s="103">
        <v>18077</v>
      </c>
      <c r="G104" s="103">
        <v>2380.5439999999999</v>
      </c>
      <c r="H104" s="103">
        <v>0</v>
      </c>
      <c r="I104" s="103">
        <v>11360.481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2168.7069999999999</v>
      </c>
      <c r="R104" s="103">
        <v>0</v>
      </c>
      <c r="S104" s="103">
        <v>0</v>
      </c>
    </row>
    <row r="105" spans="1:19">
      <c r="A105" s="103" t="s">
        <v>430</v>
      </c>
      <c r="B105" s="104">
        <v>60036000000</v>
      </c>
      <c r="C105" s="103">
        <v>40821.906999999999</v>
      </c>
      <c r="D105" s="103" t="s">
        <v>597</v>
      </c>
      <c r="E105" s="103">
        <v>3355.1480000000001</v>
      </c>
      <c r="F105" s="103">
        <v>18077</v>
      </c>
      <c r="G105" s="103">
        <v>2380.5439999999999</v>
      </c>
      <c r="H105" s="103">
        <v>0</v>
      </c>
      <c r="I105" s="103">
        <v>14795.263999999999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2213.951</v>
      </c>
      <c r="R105" s="103">
        <v>0</v>
      </c>
      <c r="S105" s="103">
        <v>0</v>
      </c>
    </row>
    <row r="106" spans="1:19">
      <c r="A106" s="103" t="s">
        <v>280</v>
      </c>
      <c r="B106" s="104">
        <v>69173500000</v>
      </c>
      <c r="C106" s="103">
        <v>43350.055</v>
      </c>
      <c r="D106" s="103" t="s">
        <v>598</v>
      </c>
      <c r="E106" s="103">
        <v>3355.1480000000001</v>
      </c>
      <c r="F106" s="103">
        <v>18077</v>
      </c>
      <c r="G106" s="103">
        <v>2380.5439999999999</v>
      </c>
      <c r="H106" s="103">
        <v>0</v>
      </c>
      <c r="I106" s="103">
        <v>16480.050999999999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3057.3130000000001</v>
      </c>
      <c r="R106" s="103">
        <v>0</v>
      </c>
      <c r="S106" s="103">
        <v>0</v>
      </c>
    </row>
    <row r="107" spans="1:19">
      <c r="A107" s="103" t="s">
        <v>431</v>
      </c>
      <c r="B107" s="104">
        <v>74137100000</v>
      </c>
      <c r="C107" s="103">
        <v>43958.925999999999</v>
      </c>
      <c r="D107" s="103" t="s">
        <v>473</v>
      </c>
      <c r="E107" s="103">
        <v>3355.1480000000001</v>
      </c>
      <c r="F107" s="103">
        <v>18077</v>
      </c>
      <c r="G107" s="103">
        <v>2380.5439999999999</v>
      </c>
      <c r="H107" s="103">
        <v>0</v>
      </c>
      <c r="I107" s="103">
        <v>15553.898999999999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4592.3339999999998</v>
      </c>
      <c r="R107" s="103">
        <v>0</v>
      </c>
      <c r="S107" s="103">
        <v>0</v>
      </c>
    </row>
    <row r="108" spans="1:19">
      <c r="A108" s="103" t="s">
        <v>432</v>
      </c>
      <c r="B108" s="104">
        <v>81037300000</v>
      </c>
      <c r="C108" s="103">
        <v>45242.061999999998</v>
      </c>
      <c r="D108" s="103" t="s">
        <v>599</v>
      </c>
      <c r="E108" s="103">
        <v>3355.1480000000001</v>
      </c>
      <c r="F108" s="103">
        <v>18077</v>
      </c>
      <c r="G108" s="103">
        <v>2380.5439999999999</v>
      </c>
      <c r="H108" s="103">
        <v>0</v>
      </c>
      <c r="I108" s="103">
        <v>16837.036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433</v>
      </c>
      <c r="B109" s="104">
        <v>79188300000</v>
      </c>
      <c r="C109" s="103">
        <v>45350.317999999999</v>
      </c>
      <c r="D109" s="103" t="s">
        <v>539</v>
      </c>
      <c r="E109" s="103">
        <v>3355.1480000000001</v>
      </c>
      <c r="F109" s="103">
        <v>18077</v>
      </c>
      <c r="G109" s="103">
        <v>2380.5439999999999</v>
      </c>
      <c r="H109" s="103">
        <v>0</v>
      </c>
      <c r="I109" s="103">
        <v>16945.292000000001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434</v>
      </c>
      <c r="B110" s="104">
        <v>70424200000</v>
      </c>
      <c r="C110" s="103">
        <v>44818.03</v>
      </c>
      <c r="D110" s="103" t="s">
        <v>474</v>
      </c>
      <c r="E110" s="103">
        <v>3355.1480000000001</v>
      </c>
      <c r="F110" s="103">
        <v>18077</v>
      </c>
      <c r="G110" s="103">
        <v>2380.5439999999999</v>
      </c>
      <c r="H110" s="103">
        <v>0</v>
      </c>
      <c r="I110" s="103">
        <v>16413.004000000001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4592.3339999999998</v>
      </c>
      <c r="R110" s="103">
        <v>0</v>
      </c>
      <c r="S110" s="103">
        <v>0</v>
      </c>
    </row>
    <row r="111" spans="1:19">
      <c r="A111" s="103" t="s">
        <v>435</v>
      </c>
      <c r="B111" s="104">
        <v>64382700000</v>
      </c>
      <c r="C111" s="103">
        <v>41853.116999999998</v>
      </c>
      <c r="D111" s="103" t="s">
        <v>475</v>
      </c>
      <c r="E111" s="103">
        <v>3355.1480000000001</v>
      </c>
      <c r="F111" s="103">
        <v>18077</v>
      </c>
      <c r="G111" s="103">
        <v>2380.5439999999999</v>
      </c>
      <c r="H111" s="103">
        <v>0</v>
      </c>
      <c r="I111" s="103">
        <v>13448.091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4592.3339999999998</v>
      </c>
      <c r="R111" s="103">
        <v>0</v>
      </c>
      <c r="S111" s="103">
        <v>0</v>
      </c>
    </row>
    <row r="112" spans="1:19">
      <c r="A112" s="103" t="s">
        <v>436</v>
      </c>
      <c r="B112" s="104">
        <v>56903600000</v>
      </c>
      <c r="C112" s="103">
        <v>39219.983999999997</v>
      </c>
      <c r="D112" s="103" t="s">
        <v>540</v>
      </c>
      <c r="E112" s="103">
        <v>3355.1480000000001</v>
      </c>
      <c r="F112" s="103">
        <v>18077</v>
      </c>
      <c r="G112" s="103">
        <v>2380.5439999999999</v>
      </c>
      <c r="H112" s="103">
        <v>0</v>
      </c>
      <c r="I112" s="103">
        <v>12443.721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2963.5709999999999</v>
      </c>
      <c r="R112" s="103">
        <v>0</v>
      </c>
      <c r="S112" s="103">
        <v>0</v>
      </c>
    </row>
    <row r="113" spans="1:19">
      <c r="A113" s="103" t="s">
        <v>437</v>
      </c>
      <c r="B113" s="104">
        <v>55790100000</v>
      </c>
      <c r="C113" s="103">
        <v>38046.786999999997</v>
      </c>
      <c r="D113" s="103" t="s">
        <v>600</v>
      </c>
      <c r="E113" s="103">
        <v>3355.1480000000001</v>
      </c>
      <c r="F113" s="103">
        <v>18077</v>
      </c>
      <c r="G113" s="103">
        <v>2380.5439999999999</v>
      </c>
      <c r="H113" s="103">
        <v>0</v>
      </c>
      <c r="I113" s="103">
        <v>12070.992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2163.1039999999998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774668000000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50165000000</v>
      </c>
      <c r="C116" s="103">
        <v>35062.124000000003</v>
      </c>
      <c r="D116" s="103"/>
      <c r="E116" s="103">
        <v>3355.1480000000001</v>
      </c>
      <c r="F116" s="103">
        <v>18077</v>
      </c>
      <c r="G116" s="103">
        <v>2380.5439999999999</v>
      </c>
      <c r="H116" s="103">
        <v>0</v>
      </c>
      <c r="I116" s="103">
        <v>9082.9940000000006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2163.1039999999998</v>
      </c>
      <c r="R116" s="103">
        <v>0</v>
      </c>
      <c r="S116" s="103">
        <v>0</v>
      </c>
    </row>
    <row r="117" spans="1:19">
      <c r="A117" s="103" t="s">
        <v>440</v>
      </c>
      <c r="B117" s="104">
        <v>81037300000</v>
      </c>
      <c r="C117" s="103">
        <v>45350.317999999999</v>
      </c>
      <c r="D117" s="103"/>
      <c r="E117" s="103">
        <v>3355.1480000000001</v>
      </c>
      <c r="F117" s="103">
        <v>18077</v>
      </c>
      <c r="G117" s="103">
        <v>2380.5439999999999</v>
      </c>
      <c r="H117" s="103">
        <v>0</v>
      </c>
      <c r="I117" s="103">
        <v>16945.292000000001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23243.17</v>
      </c>
      <c r="C120" s="103">
        <v>5971.86</v>
      </c>
      <c r="D120" s="103">
        <v>0</v>
      </c>
      <c r="E120" s="103">
        <v>29215.03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100.04</v>
      </c>
      <c r="C121" s="103">
        <v>25.7</v>
      </c>
      <c r="D121" s="103">
        <v>0</v>
      </c>
      <c r="E121" s="103">
        <v>125.74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100.04</v>
      </c>
      <c r="C122" s="103">
        <v>25.7</v>
      </c>
      <c r="D122" s="103">
        <v>0</v>
      </c>
      <c r="E122" s="103">
        <v>125.74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7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1476.98</v>
      </c>
      <c r="C2" s="103">
        <v>6356.9</v>
      </c>
      <c r="D2" s="103">
        <v>6356.9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1476.98</v>
      </c>
      <c r="C3" s="103">
        <v>6356.9</v>
      </c>
      <c r="D3" s="103">
        <v>6356.9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3249.09</v>
      </c>
      <c r="C4" s="103">
        <v>13984.02</v>
      </c>
      <c r="D4" s="103">
        <v>13984.02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3249.09</v>
      </c>
      <c r="C5" s="103">
        <v>13984.02</v>
      </c>
      <c r="D5" s="103">
        <v>13984.02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75.239999999999995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145.44999999999999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65.45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47.76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65.19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790.06</v>
      </c>
      <c r="C28" s="103">
        <v>686.92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1.363</v>
      </c>
      <c r="E39" s="103">
        <v>1.712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1.363</v>
      </c>
      <c r="E40" s="103">
        <v>1.712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1.363</v>
      </c>
      <c r="E41" s="103">
        <v>1.712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1.363</v>
      </c>
      <c r="E43" s="103">
        <v>1.712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1.363</v>
      </c>
      <c r="E44" s="103">
        <v>1.712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1.363</v>
      </c>
      <c r="E45" s="103">
        <v>1.712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35825.68</v>
      </c>
      <c r="D64" s="103">
        <v>24221.14</v>
      </c>
      <c r="E64" s="103">
        <v>11604.54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49449.3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31153.919999999998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1.44</v>
      </c>
      <c r="F74" s="103">
        <v>1643.52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14600.1041</v>
      </c>
      <c r="C84" s="103">
        <v>21.726700000000001</v>
      </c>
      <c r="D84" s="103">
        <v>61.360300000000002</v>
      </c>
      <c r="E84" s="103">
        <v>0</v>
      </c>
      <c r="F84" s="103">
        <v>2.0000000000000001E-4</v>
      </c>
      <c r="G84" s="103">
        <v>453122.10399999999</v>
      </c>
      <c r="H84" s="103">
        <v>5910.0325999999995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13242.561400000001</v>
      </c>
      <c r="C85" s="103">
        <v>19.7074</v>
      </c>
      <c r="D85" s="103">
        <v>55.660800000000002</v>
      </c>
      <c r="E85" s="103">
        <v>0</v>
      </c>
      <c r="F85" s="103">
        <v>2.0000000000000001E-4</v>
      </c>
      <c r="G85" s="103">
        <v>411033.4902</v>
      </c>
      <c r="H85" s="103">
        <v>5360.5897999999997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14631.189</v>
      </c>
      <c r="C86" s="103">
        <v>22.3626</v>
      </c>
      <c r="D86" s="103">
        <v>65.755899999999997</v>
      </c>
      <c r="E86" s="103">
        <v>0</v>
      </c>
      <c r="F86" s="103">
        <v>2.0000000000000001E-4</v>
      </c>
      <c r="G86" s="103">
        <v>485620.24129999999</v>
      </c>
      <c r="H86" s="103">
        <v>5982.2332999999999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14773.5381</v>
      </c>
      <c r="C87" s="103">
        <v>22.839500000000001</v>
      </c>
      <c r="D87" s="103">
        <v>68.271699999999996</v>
      </c>
      <c r="E87" s="103">
        <v>0</v>
      </c>
      <c r="F87" s="103">
        <v>2.0000000000000001E-4</v>
      </c>
      <c r="G87" s="103">
        <v>504216.375</v>
      </c>
      <c r="H87" s="103">
        <v>6066.6611000000003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16291.116900000001</v>
      </c>
      <c r="C88" s="103">
        <v>25.4252</v>
      </c>
      <c r="D88" s="103">
        <v>77.018199999999993</v>
      </c>
      <c r="E88" s="103">
        <v>0</v>
      </c>
      <c r="F88" s="103">
        <v>2.0000000000000001E-4</v>
      </c>
      <c r="G88" s="103">
        <v>568827.33739999996</v>
      </c>
      <c r="H88" s="103">
        <v>6714.0763999999999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17948.308199999999</v>
      </c>
      <c r="C89" s="103">
        <v>28.329699999999999</v>
      </c>
      <c r="D89" s="103">
        <v>87.153899999999993</v>
      </c>
      <c r="E89" s="103">
        <v>0</v>
      </c>
      <c r="F89" s="103">
        <v>2.0000000000000001E-4</v>
      </c>
      <c r="G89" s="103">
        <v>643703.95600000001</v>
      </c>
      <c r="H89" s="103">
        <v>7429.2226000000001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19386.7912</v>
      </c>
      <c r="C90" s="103">
        <v>30.706299999999999</v>
      </c>
      <c r="D90" s="103">
        <v>94.906800000000004</v>
      </c>
      <c r="E90" s="103">
        <v>0</v>
      </c>
      <c r="F90" s="103">
        <v>2.9999999999999997E-4</v>
      </c>
      <c r="G90" s="103">
        <v>700971.64379999996</v>
      </c>
      <c r="H90" s="103">
        <v>8035.3780999999999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18964.767199999998</v>
      </c>
      <c r="C91" s="103">
        <v>29.9876</v>
      </c>
      <c r="D91" s="103">
        <v>92.477099999999993</v>
      </c>
      <c r="E91" s="103">
        <v>0</v>
      </c>
      <c r="F91" s="103">
        <v>2.9999999999999997E-4</v>
      </c>
      <c r="G91" s="103">
        <v>683023.48820000002</v>
      </c>
      <c r="H91" s="103">
        <v>7855.3751000000002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17291.0167</v>
      </c>
      <c r="C92" s="103">
        <v>27.208100000000002</v>
      </c>
      <c r="D92" s="103">
        <v>83.353999999999999</v>
      </c>
      <c r="E92" s="103">
        <v>0</v>
      </c>
      <c r="F92" s="103">
        <v>2.0000000000000001E-4</v>
      </c>
      <c r="G92" s="103">
        <v>615634.07750000001</v>
      </c>
      <c r="H92" s="103">
        <v>7148.6530000000002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15522.087799999999</v>
      </c>
      <c r="C93" s="103">
        <v>24.085000000000001</v>
      </c>
      <c r="D93" s="103">
        <v>72.369399999999999</v>
      </c>
      <c r="E93" s="103">
        <v>0</v>
      </c>
      <c r="F93" s="103">
        <v>2.0000000000000001E-4</v>
      </c>
      <c r="G93" s="103">
        <v>534484.90899999999</v>
      </c>
      <c r="H93" s="103">
        <v>6382.9735000000001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14026.2392</v>
      </c>
      <c r="C94" s="103">
        <v>21.405899999999999</v>
      </c>
      <c r="D94" s="103">
        <v>62.805399999999999</v>
      </c>
      <c r="E94" s="103">
        <v>0</v>
      </c>
      <c r="F94" s="103">
        <v>2.0000000000000001E-4</v>
      </c>
      <c r="G94" s="103">
        <v>463828.89500000002</v>
      </c>
      <c r="H94" s="103">
        <v>5731.6504999999997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14911.463599999999</v>
      </c>
      <c r="C95" s="103">
        <v>22.035799999999998</v>
      </c>
      <c r="D95" s="103">
        <v>61.552999999999997</v>
      </c>
      <c r="E95" s="103">
        <v>0</v>
      </c>
      <c r="F95" s="103">
        <v>2.0000000000000001E-4</v>
      </c>
      <c r="G95" s="103">
        <v>454534.92739999999</v>
      </c>
      <c r="H95" s="103">
        <v>6020.4705999999996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191589.1833</v>
      </c>
      <c r="C97" s="103">
        <v>295.81979999999999</v>
      </c>
      <c r="D97" s="103">
        <v>882.68669999999997</v>
      </c>
      <c r="E97" s="103">
        <v>0</v>
      </c>
      <c r="F97" s="103">
        <v>2.5000000000000001E-3</v>
      </c>
      <c r="G97" s="104">
        <v>6519000</v>
      </c>
      <c r="H97" s="103">
        <v>78637.316699999996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13242.561400000001</v>
      </c>
      <c r="C98" s="103">
        <v>19.7074</v>
      </c>
      <c r="D98" s="103">
        <v>55.660800000000002</v>
      </c>
      <c r="E98" s="103">
        <v>0</v>
      </c>
      <c r="F98" s="103">
        <v>2.0000000000000001E-4</v>
      </c>
      <c r="G98" s="103">
        <v>411033.4902</v>
      </c>
      <c r="H98" s="103">
        <v>5360.5897999999997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19386.7912</v>
      </c>
      <c r="C99" s="103">
        <v>30.706299999999999</v>
      </c>
      <c r="D99" s="103">
        <v>94.906800000000004</v>
      </c>
      <c r="E99" s="103">
        <v>0</v>
      </c>
      <c r="F99" s="103">
        <v>2.9999999999999997E-4</v>
      </c>
      <c r="G99" s="103">
        <v>700971.64379999996</v>
      </c>
      <c r="H99" s="103">
        <v>8035.3780999999999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54915800000</v>
      </c>
      <c r="C102" s="103">
        <v>30434.519</v>
      </c>
      <c r="D102" s="103" t="s">
        <v>601</v>
      </c>
      <c r="E102" s="103">
        <v>3355.1480000000001</v>
      </c>
      <c r="F102" s="103">
        <v>18077</v>
      </c>
      <c r="G102" s="103">
        <v>2481.511</v>
      </c>
      <c r="H102" s="103">
        <v>0</v>
      </c>
      <c r="I102" s="103">
        <v>2018.972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4501.8879999999999</v>
      </c>
      <c r="R102" s="103">
        <v>0</v>
      </c>
      <c r="S102" s="103">
        <v>0</v>
      </c>
    </row>
    <row r="103" spans="1:19">
      <c r="A103" s="103" t="s">
        <v>428</v>
      </c>
      <c r="B103" s="104">
        <v>49814900000</v>
      </c>
      <c r="C103" s="103">
        <v>31962.543000000001</v>
      </c>
      <c r="D103" s="103" t="s">
        <v>602</v>
      </c>
      <c r="E103" s="103">
        <v>3355.1480000000001</v>
      </c>
      <c r="F103" s="103">
        <v>18077</v>
      </c>
      <c r="G103" s="103">
        <v>2481.511</v>
      </c>
      <c r="H103" s="103">
        <v>0</v>
      </c>
      <c r="I103" s="103">
        <v>6018.2330000000002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2030.6510000000001</v>
      </c>
      <c r="R103" s="103">
        <v>0</v>
      </c>
      <c r="S103" s="103">
        <v>0</v>
      </c>
    </row>
    <row r="104" spans="1:19">
      <c r="A104" s="103" t="s">
        <v>429</v>
      </c>
      <c r="B104" s="104">
        <v>58854300000</v>
      </c>
      <c r="C104" s="103">
        <v>37284.764999999999</v>
      </c>
      <c r="D104" s="103" t="s">
        <v>541</v>
      </c>
      <c r="E104" s="103">
        <v>3355.1480000000001</v>
      </c>
      <c r="F104" s="103">
        <v>18077</v>
      </c>
      <c r="G104" s="103">
        <v>2481.511</v>
      </c>
      <c r="H104" s="103">
        <v>0</v>
      </c>
      <c r="I104" s="103">
        <v>11264.366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2106.7399999999998</v>
      </c>
      <c r="R104" s="103">
        <v>0</v>
      </c>
      <c r="S104" s="103">
        <v>0</v>
      </c>
    </row>
    <row r="105" spans="1:19">
      <c r="A105" s="103" t="s">
        <v>430</v>
      </c>
      <c r="B105" s="104">
        <v>61108100000</v>
      </c>
      <c r="C105" s="103">
        <v>38901.847999999998</v>
      </c>
      <c r="D105" s="103" t="s">
        <v>542</v>
      </c>
      <c r="E105" s="103">
        <v>3355.1480000000001</v>
      </c>
      <c r="F105" s="103">
        <v>18077</v>
      </c>
      <c r="G105" s="103">
        <v>2481.511</v>
      </c>
      <c r="H105" s="103">
        <v>0</v>
      </c>
      <c r="I105" s="103">
        <v>12848.837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2139.3519999999999</v>
      </c>
      <c r="R105" s="103">
        <v>0</v>
      </c>
      <c r="S105" s="103">
        <v>0</v>
      </c>
    </row>
    <row r="106" spans="1:19">
      <c r="A106" s="103" t="s">
        <v>280</v>
      </c>
      <c r="B106" s="104">
        <v>68938600000</v>
      </c>
      <c r="C106" s="103">
        <v>45079.589</v>
      </c>
      <c r="D106" s="103" t="s">
        <v>603</v>
      </c>
      <c r="E106" s="103">
        <v>3355.1480000000001</v>
      </c>
      <c r="F106" s="103">
        <v>18077</v>
      </c>
      <c r="G106" s="103">
        <v>2481.511</v>
      </c>
      <c r="H106" s="103">
        <v>0</v>
      </c>
      <c r="I106" s="103">
        <v>19002.303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2163.627</v>
      </c>
      <c r="R106" s="103">
        <v>0</v>
      </c>
      <c r="S106" s="103">
        <v>0</v>
      </c>
    </row>
    <row r="107" spans="1:19">
      <c r="A107" s="103" t="s">
        <v>431</v>
      </c>
      <c r="B107" s="104">
        <v>78013200000</v>
      </c>
      <c r="C107" s="103">
        <v>48287.877999999997</v>
      </c>
      <c r="D107" s="103" t="s">
        <v>543</v>
      </c>
      <c r="E107" s="103">
        <v>3355.1480000000001</v>
      </c>
      <c r="F107" s="103">
        <v>18077</v>
      </c>
      <c r="G107" s="103">
        <v>2481.511</v>
      </c>
      <c r="H107" s="103">
        <v>0</v>
      </c>
      <c r="I107" s="103">
        <v>22116.545999999998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2257.6729999999998</v>
      </c>
      <c r="R107" s="103">
        <v>0</v>
      </c>
      <c r="S107" s="103">
        <v>0</v>
      </c>
    </row>
    <row r="108" spans="1:19">
      <c r="A108" s="103" t="s">
        <v>432</v>
      </c>
      <c r="B108" s="104">
        <v>84953700000</v>
      </c>
      <c r="C108" s="103">
        <v>47929.834999999999</v>
      </c>
      <c r="D108" s="103" t="s">
        <v>544</v>
      </c>
      <c r="E108" s="103">
        <v>3355.1480000000001</v>
      </c>
      <c r="F108" s="103">
        <v>18077</v>
      </c>
      <c r="G108" s="103">
        <v>2481.511</v>
      </c>
      <c r="H108" s="103">
        <v>0</v>
      </c>
      <c r="I108" s="103">
        <v>21757.975999999999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2258.1999999999998</v>
      </c>
      <c r="R108" s="103">
        <v>0</v>
      </c>
      <c r="S108" s="103">
        <v>0</v>
      </c>
    </row>
    <row r="109" spans="1:19">
      <c r="A109" s="103" t="s">
        <v>433</v>
      </c>
      <c r="B109" s="104">
        <v>82778500000</v>
      </c>
      <c r="C109" s="103">
        <v>48122.207000000002</v>
      </c>
      <c r="D109" s="103" t="s">
        <v>478</v>
      </c>
      <c r="E109" s="103">
        <v>3355.1480000000001</v>
      </c>
      <c r="F109" s="103">
        <v>18077</v>
      </c>
      <c r="G109" s="103">
        <v>2481.511</v>
      </c>
      <c r="H109" s="103">
        <v>0</v>
      </c>
      <c r="I109" s="103">
        <v>21950.949000000001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2257.5990000000002</v>
      </c>
      <c r="R109" s="103">
        <v>0</v>
      </c>
      <c r="S109" s="103">
        <v>0</v>
      </c>
    </row>
    <row r="110" spans="1:19">
      <c r="A110" s="103" t="s">
        <v>434</v>
      </c>
      <c r="B110" s="104">
        <v>74611300000</v>
      </c>
      <c r="C110" s="103">
        <v>45100.864999999998</v>
      </c>
      <c r="D110" s="103" t="s">
        <v>604</v>
      </c>
      <c r="E110" s="103">
        <v>3355.1480000000001</v>
      </c>
      <c r="F110" s="103">
        <v>18077</v>
      </c>
      <c r="G110" s="103">
        <v>2481.511</v>
      </c>
      <c r="H110" s="103">
        <v>0</v>
      </c>
      <c r="I110" s="103">
        <v>18933.242999999999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2253.962</v>
      </c>
      <c r="R110" s="103">
        <v>0</v>
      </c>
      <c r="S110" s="103">
        <v>0</v>
      </c>
    </row>
    <row r="111" spans="1:19">
      <c r="A111" s="103" t="s">
        <v>435</v>
      </c>
      <c r="B111" s="104">
        <v>64776500000</v>
      </c>
      <c r="C111" s="103">
        <v>38648.033000000003</v>
      </c>
      <c r="D111" s="103" t="s">
        <v>545</v>
      </c>
      <c r="E111" s="103">
        <v>3355.1480000000001</v>
      </c>
      <c r="F111" s="103">
        <v>18077</v>
      </c>
      <c r="G111" s="103">
        <v>2481.511</v>
      </c>
      <c r="H111" s="103">
        <v>0</v>
      </c>
      <c r="I111" s="103">
        <v>12608.769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2125.605</v>
      </c>
      <c r="R111" s="103">
        <v>0</v>
      </c>
      <c r="S111" s="103">
        <v>0</v>
      </c>
    </row>
    <row r="112" spans="1:19">
      <c r="A112" s="103" t="s">
        <v>436</v>
      </c>
      <c r="B112" s="104">
        <v>56213400000</v>
      </c>
      <c r="C112" s="103">
        <v>37207.58</v>
      </c>
      <c r="D112" s="103" t="s">
        <v>546</v>
      </c>
      <c r="E112" s="103">
        <v>3355.1480000000001</v>
      </c>
      <c r="F112" s="103">
        <v>18077</v>
      </c>
      <c r="G112" s="103">
        <v>2481.511</v>
      </c>
      <c r="H112" s="103">
        <v>0</v>
      </c>
      <c r="I112" s="103">
        <v>11106.717000000001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2187.2040000000002</v>
      </c>
      <c r="R112" s="103">
        <v>0</v>
      </c>
      <c r="S112" s="103">
        <v>0</v>
      </c>
    </row>
    <row r="113" spans="1:19">
      <c r="A113" s="103" t="s">
        <v>437</v>
      </c>
      <c r="B113" s="104">
        <v>55087000000</v>
      </c>
      <c r="C113" s="103">
        <v>29976.659</v>
      </c>
      <c r="D113" s="103" t="s">
        <v>480</v>
      </c>
      <c r="E113" s="103">
        <v>3355.1480000000001</v>
      </c>
      <c r="F113" s="103">
        <v>18077</v>
      </c>
      <c r="G113" s="103">
        <v>2481.511</v>
      </c>
      <c r="H113" s="103">
        <v>0</v>
      </c>
      <c r="I113" s="103">
        <v>1540.9280000000001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4522.0730000000003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790065000000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49814900000</v>
      </c>
      <c r="C116" s="103">
        <v>29976.659</v>
      </c>
      <c r="D116" s="103"/>
      <c r="E116" s="103">
        <v>3355.1480000000001</v>
      </c>
      <c r="F116" s="103">
        <v>18077</v>
      </c>
      <c r="G116" s="103">
        <v>2481.511</v>
      </c>
      <c r="H116" s="103">
        <v>0</v>
      </c>
      <c r="I116" s="103">
        <v>1540.9280000000001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2030.6510000000001</v>
      </c>
      <c r="R116" s="103">
        <v>0</v>
      </c>
      <c r="S116" s="103">
        <v>0</v>
      </c>
    </row>
    <row r="117" spans="1:19">
      <c r="A117" s="103" t="s">
        <v>440</v>
      </c>
      <c r="B117" s="104">
        <v>84953700000</v>
      </c>
      <c r="C117" s="103">
        <v>48287.877999999997</v>
      </c>
      <c r="D117" s="103"/>
      <c r="E117" s="103">
        <v>3355.1480000000001</v>
      </c>
      <c r="F117" s="103">
        <v>18077</v>
      </c>
      <c r="G117" s="103">
        <v>2481.511</v>
      </c>
      <c r="H117" s="103">
        <v>0</v>
      </c>
      <c r="I117" s="103">
        <v>22116.545999999998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4522.0730000000003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21749.74</v>
      </c>
      <c r="C120" s="103">
        <v>5898.41</v>
      </c>
      <c r="D120" s="103">
        <v>0</v>
      </c>
      <c r="E120" s="103">
        <v>27648.15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93.61</v>
      </c>
      <c r="C121" s="103">
        <v>25.39</v>
      </c>
      <c r="D121" s="103">
        <v>0</v>
      </c>
      <c r="E121" s="103">
        <v>119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93.61</v>
      </c>
      <c r="C122" s="103">
        <v>25.39</v>
      </c>
      <c r="D122" s="103">
        <v>0</v>
      </c>
      <c r="E122" s="103">
        <v>119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7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1558.02</v>
      </c>
      <c r="C2" s="103">
        <v>6705.67</v>
      </c>
      <c r="D2" s="103">
        <v>6705.67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1558.02</v>
      </c>
      <c r="C3" s="103">
        <v>6705.67</v>
      </c>
      <c r="D3" s="103">
        <v>6705.67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3314.75</v>
      </c>
      <c r="C4" s="103">
        <v>14266.62</v>
      </c>
      <c r="D4" s="103">
        <v>14266.62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3314.75</v>
      </c>
      <c r="C5" s="103">
        <v>14266.62</v>
      </c>
      <c r="D5" s="103">
        <v>14266.62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221.47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70.42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17.940000000000001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63.3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62.51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62.4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710.12</v>
      </c>
      <c r="C28" s="103">
        <v>847.89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0.73799999999999999</v>
      </c>
      <c r="E39" s="103">
        <v>0.83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0.73799999999999999</v>
      </c>
      <c r="E40" s="103">
        <v>0.83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0.73799999999999999</v>
      </c>
      <c r="E41" s="103">
        <v>0.83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0.73799999999999999</v>
      </c>
      <c r="E43" s="103">
        <v>0.83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0.73799999999999999</v>
      </c>
      <c r="E44" s="103">
        <v>0.83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0.73799999999999999</v>
      </c>
      <c r="E45" s="103">
        <v>0.83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4.0919999999999996</v>
      </c>
      <c r="F53" s="103">
        <v>0.255</v>
      </c>
      <c r="G53" s="103">
        <v>0.129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4.0919999999999996</v>
      </c>
      <c r="F54" s="103">
        <v>0.255</v>
      </c>
      <c r="G54" s="103">
        <v>0.129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4.0919999999999996</v>
      </c>
      <c r="F55" s="103">
        <v>0.255</v>
      </c>
      <c r="G55" s="103">
        <v>0.129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4.09</v>
      </c>
      <c r="F56" s="103">
        <v>0.255</v>
      </c>
      <c r="G56" s="103">
        <v>0.129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4.09</v>
      </c>
      <c r="F58" s="103">
        <v>0.255</v>
      </c>
      <c r="G58" s="103">
        <v>0.129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33396.68</v>
      </c>
      <c r="D64" s="103">
        <v>22578.93</v>
      </c>
      <c r="E64" s="103">
        <v>10817.74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57366.879999999997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39833.18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1.34</v>
      </c>
      <c r="F74" s="103">
        <v>1532.08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16570.422399999999</v>
      </c>
      <c r="C84" s="103">
        <v>25.818899999999999</v>
      </c>
      <c r="D84" s="103">
        <v>52.905500000000004</v>
      </c>
      <c r="E84" s="103">
        <v>0</v>
      </c>
      <c r="F84" s="103">
        <v>2.0000000000000001E-4</v>
      </c>
      <c r="G84" s="103">
        <v>94053.178599999999</v>
      </c>
      <c r="H84" s="103">
        <v>6730.4210000000003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14527.250400000001</v>
      </c>
      <c r="C85" s="103">
        <v>22.923500000000001</v>
      </c>
      <c r="D85" s="103">
        <v>47.794899999999998</v>
      </c>
      <c r="E85" s="103">
        <v>0</v>
      </c>
      <c r="F85" s="103">
        <v>2.0000000000000001E-4</v>
      </c>
      <c r="G85" s="103">
        <v>84971.863899999997</v>
      </c>
      <c r="H85" s="103">
        <v>5927.1607000000004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14491.035900000001</v>
      </c>
      <c r="C86" s="103">
        <v>23.970300000000002</v>
      </c>
      <c r="D86" s="103">
        <v>53.087000000000003</v>
      </c>
      <c r="E86" s="103">
        <v>0</v>
      </c>
      <c r="F86" s="103">
        <v>2.0000000000000001E-4</v>
      </c>
      <c r="G86" s="103">
        <v>94395.450700000001</v>
      </c>
      <c r="H86" s="103">
        <v>6014.3305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13876.1608</v>
      </c>
      <c r="C87" s="103">
        <v>23.549099999999999</v>
      </c>
      <c r="D87" s="103">
        <v>53.755600000000001</v>
      </c>
      <c r="E87" s="103">
        <v>0</v>
      </c>
      <c r="F87" s="103">
        <v>2.0000000000000001E-4</v>
      </c>
      <c r="G87" s="103">
        <v>95591.668999999994</v>
      </c>
      <c r="H87" s="103">
        <v>5814.1679000000004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14787.563599999999</v>
      </c>
      <c r="C88" s="103">
        <v>25.6952</v>
      </c>
      <c r="D88" s="103">
        <v>60.224600000000002</v>
      </c>
      <c r="E88" s="103">
        <v>0</v>
      </c>
      <c r="F88" s="103">
        <v>2.0000000000000001E-4</v>
      </c>
      <c r="G88" s="103">
        <v>107102.2172</v>
      </c>
      <c r="H88" s="103">
        <v>6251.4052000000001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15370.4234</v>
      </c>
      <c r="C89" s="103">
        <v>26.970199999999998</v>
      </c>
      <c r="D89" s="103">
        <v>63.883899999999997</v>
      </c>
      <c r="E89" s="103">
        <v>0</v>
      </c>
      <c r="F89" s="103">
        <v>2.0000000000000001E-4</v>
      </c>
      <c r="G89" s="103">
        <v>113612.66620000001</v>
      </c>
      <c r="H89" s="103">
        <v>6522.0254999999997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16712.4329</v>
      </c>
      <c r="C90" s="103">
        <v>29.490100000000002</v>
      </c>
      <c r="D90" s="103">
        <v>70.270600000000002</v>
      </c>
      <c r="E90" s="103">
        <v>0</v>
      </c>
      <c r="F90" s="103">
        <v>2.9999999999999997E-4</v>
      </c>
      <c r="G90" s="103">
        <v>124972.7611</v>
      </c>
      <c r="H90" s="103">
        <v>7106.7114000000001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16398.4673</v>
      </c>
      <c r="C91" s="103">
        <v>28.883800000000001</v>
      </c>
      <c r="D91" s="103">
        <v>68.694599999999994</v>
      </c>
      <c r="E91" s="103">
        <v>0</v>
      </c>
      <c r="F91" s="103">
        <v>2.9999999999999997E-4</v>
      </c>
      <c r="G91" s="103">
        <v>122169.24069999999</v>
      </c>
      <c r="H91" s="103">
        <v>6968.3804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14980.9915</v>
      </c>
      <c r="C92" s="103">
        <v>26.222300000000001</v>
      </c>
      <c r="D92" s="103">
        <v>61.948700000000002</v>
      </c>
      <c r="E92" s="103">
        <v>0</v>
      </c>
      <c r="F92" s="103">
        <v>2.0000000000000001E-4</v>
      </c>
      <c r="G92" s="103">
        <v>110170.2742</v>
      </c>
      <c r="H92" s="103">
        <v>6350.8148000000001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14176.363300000001</v>
      </c>
      <c r="C93" s="103">
        <v>24.215900000000001</v>
      </c>
      <c r="D93" s="103">
        <v>55.690100000000001</v>
      </c>
      <c r="E93" s="103">
        <v>0</v>
      </c>
      <c r="F93" s="103">
        <v>2.0000000000000001E-4</v>
      </c>
      <c r="G93" s="103">
        <v>99033.529899999994</v>
      </c>
      <c r="H93" s="103">
        <v>5954.4890999999998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14238.3035</v>
      </c>
      <c r="C94" s="103">
        <v>23.392499999999998</v>
      </c>
      <c r="D94" s="103">
        <v>51.3782</v>
      </c>
      <c r="E94" s="103">
        <v>0</v>
      </c>
      <c r="F94" s="103">
        <v>2.0000000000000001E-4</v>
      </c>
      <c r="G94" s="103">
        <v>91354.975600000005</v>
      </c>
      <c r="H94" s="103">
        <v>5894.6863000000003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15951.5002</v>
      </c>
      <c r="C95" s="103">
        <v>25.269200000000001</v>
      </c>
      <c r="D95" s="103">
        <v>52.962299999999999</v>
      </c>
      <c r="E95" s="103">
        <v>0</v>
      </c>
      <c r="F95" s="103">
        <v>2.0000000000000001E-4</v>
      </c>
      <c r="G95" s="103">
        <v>94160.058000000005</v>
      </c>
      <c r="H95" s="103">
        <v>6517.3320999999996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182080.91519999999</v>
      </c>
      <c r="C97" s="103">
        <v>306.40109999999999</v>
      </c>
      <c r="D97" s="103">
        <v>692.59609999999998</v>
      </c>
      <c r="E97" s="103">
        <v>0</v>
      </c>
      <c r="F97" s="103">
        <v>2.5999999999999999E-3</v>
      </c>
      <c r="G97" s="104">
        <v>1231590</v>
      </c>
      <c r="H97" s="103">
        <v>76051.924700000003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13876.1608</v>
      </c>
      <c r="C98" s="103">
        <v>22.923500000000001</v>
      </c>
      <c r="D98" s="103">
        <v>47.794899999999998</v>
      </c>
      <c r="E98" s="103">
        <v>0</v>
      </c>
      <c r="F98" s="103">
        <v>2.0000000000000001E-4</v>
      </c>
      <c r="G98" s="103">
        <v>84971.863899999997</v>
      </c>
      <c r="H98" s="103">
        <v>5814.1679000000004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16712.4329</v>
      </c>
      <c r="C99" s="103">
        <v>29.490100000000002</v>
      </c>
      <c r="D99" s="103">
        <v>70.270600000000002</v>
      </c>
      <c r="E99" s="103">
        <v>0</v>
      </c>
      <c r="F99" s="103">
        <v>2.9999999999999997E-4</v>
      </c>
      <c r="G99" s="103">
        <v>124972.7611</v>
      </c>
      <c r="H99" s="103">
        <v>7106.7114000000001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54230200000</v>
      </c>
      <c r="C102" s="103">
        <v>28272.04</v>
      </c>
      <c r="D102" s="103" t="s">
        <v>481</v>
      </c>
      <c r="E102" s="103">
        <v>3355.1480000000001</v>
      </c>
      <c r="F102" s="103">
        <v>18077</v>
      </c>
      <c r="G102" s="103">
        <v>2370.0790000000002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4469.8119999999999</v>
      </c>
      <c r="R102" s="103">
        <v>0</v>
      </c>
      <c r="S102" s="103">
        <v>0</v>
      </c>
    </row>
    <row r="103" spans="1:19">
      <c r="A103" s="103" t="s">
        <v>428</v>
      </c>
      <c r="B103" s="104">
        <v>48994000000</v>
      </c>
      <c r="C103" s="103">
        <v>28378.108</v>
      </c>
      <c r="D103" s="103" t="s">
        <v>491</v>
      </c>
      <c r="E103" s="103">
        <v>3355.1480000000001</v>
      </c>
      <c r="F103" s="103">
        <v>18077</v>
      </c>
      <c r="G103" s="103">
        <v>2370.0790000000002</v>
      </c>
      <c r="H103" s="103">
        <v>0</v>
      </c>
      <c r="I103" s="103">
        <v>86.019000000000005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4489.8609999999999</v>
      </c>
      <c r="R103" s="103">
        <v>0</v>
      </c>
      <c r="S103" s="103">
        <v>0</v>
      </c>
    </row>
    <row r="104" spans="1:19">
      <c r="A104" s="103" t="s">
        <v>429</v>
      </c>
      <c r="B104" s="104">
        <v>54427500000</v>
      </c>
      <c r="C104" s="103">
        <v>30186.641</v>
      </c>
      <c r="D104" s="103" t="s">
        <v>605</v>
      </c>
      <c r="E104" s="103">
        <v>3355.1480000000001</v>
      </c>
      <c r="F104" s="103">
        <v>18077</v>
      </c>
      <c r="G104" s="103">
        <v>2370.0790000000002</v>
      </c>
      <c r="H104" s="103">
        <v>0</v>
      </c>
      <c r="I104" s="103">
        <v>4369.0029999999997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2015.4110000000001</v>
      </c>
      <c r="R104" s="103">
        <v>0</v>
      </c>
      <c r="S104" s="103">
        <v>0</v>
      </c>
    </row>
    <row r="105" spans="1:19">
      <c r="A105" s="103" t="s">
        <v>430</v>
      </c>
      <c r="B105" s="104">
        <v>55117300000</v>
      </c>
      <c r="C105" s="103">
        <v>35111.427000000003</v>
      </c>
      <c r="D105" s="103" t="s">
        <v>586</v>
      </c>
      <c r="E105" s="103">
        <v>3355.1480000000001</v>
      </c>
      <c r="F105" s="103">
        <v>18077</v>
      </c>
      <c r="G105" s="103">
        <v>2370.0790000000002</v>
      </c>
      <c r="H105" s="103">
        <v>0</v>
      </c>
      <c r="I105" s="103">
        <v>9209.9619999999995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2099.2370000000001</v>
      </c>
      <c r="R105" s="103">
        <v>0</v>
      </c>
      <c r="S105" s="103">
        <v>0</v>
      </c>
    </row>
    <row r="106" spans="1:19">
      <c r="A106" s="103" t="s">
        <v>280</v>
      </c>
      <c r="B106" s="104">
        <v>61754100000</v>
      </c>
      <c r="C106" s="103">
        <v>39581.35</v>
      </c>
      <c r="D106" s="103" t="s">
        <v>606</v>
      </c>
      <c r="E106" s="103">
        <v>3355.1480000000001</v>
      </c>
      <c r="F106" s="103">
        <v>18077</v>
      </c>
      <c r="G106" s="103">
        <v>2370.0790000000002</v>
      </c>
      <c r="H106" s="103">
        <v>0</v>
      </c>
      <c r="I106" s="103">
        <v>13644.242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2134.8809999999999</v>
      </c>
      <c r="R106" s="103">
        <v>0</v>
      </c>
      <c r="S106" s="103">
        <v>0</v>
      </c>
    </row>
    <row r="107" spans="1:19">
      <c r="A107" s="103" t="s">
        <v>431</v>
      </c>
      <c r="B107" s="104">
        <v>65508000000</v>
      </c>
      <c r="C107" s="103">
        <v>41511.088000000003</v>
      </c>
      <c r="D107" s="103" t="s">
        <v>607</v>
      </c>
      <c r="E107" s="103">
        <v>3355.1480000000001</v>
      </c>
      <c r="F107" s="103">
        <v>18077</v>
      </c>
      <c r="G107" s="103">
        <v>2370.0790000000002</v>
      </c>
      <c r="H107" s="103">
        <v>0</v>
      </c>
      <c r="I107" s="103">
        <v>15480.948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2227.9119999999998</v>
      </c>
      <c r="R107" s="103">
        <v>0</v>
      </c>
      <c r="S107" s="103">
        <v>0</v>
      </c>
    </row>
    <row r="108" spans="1:19">
      <c r="A108" s="103" t="s">
        <v>432</v>
      </c>
      <c r="B108" s="104">
        <v>72058100000</v>
      </c>
      <c r="C108" s="103">
        <v>44190.093999999997</v>
      </c>
      <c r="D108" s="103" t="s">
        <v>487</v>
      </c>
      <c r="E108" s="103">
        <v>3355.1480000000001</v>
      </c>
      <c r="F108" s="103">
        <v>18077</v>
      </c>
      <c r="G108" s="103">
        <v>2370.0790000000002</v>
      </c>
      <c r="H108" s="103">
        <v>0</v>
      </c>
      <c r="I108" s="103">
        <v>15795.531999999999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433</v>
      </c>
      <c r="B109" s="104">
        <v>70441600000</v>
      </c>
      <c r="C109" s="103">
        <v>43073.122000000003</v>
      </c>
      <c r="D109" s="103" t="s">
        <v>608</v>
      </c>
      <c r="E109" s="103">
        <v>3355.1480000000001</v>
      </c>
      <c r="F109" s="103">
        <v>18077</v>
      </c>
      <c r="G109" s="103">
        <v>2370.0790000000002</v>
      </c>
      <c r="H109" s="103">
        <v>0</v>
      </c>
      <c r="I109" s="103">
        <v>16213.582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3057.3130000000001</v>
      </c>
      <c r="R109" s="103">
        <v>0</v>
      </c>
      <c r="S109" s="103">
        <v>0</v>
      </c>
    </row>
    <row r="110" spans="1:19">
      <c r="A110" s="103" t="s">
        <v>434</v>
      </c>
      <c r="B110" s="104">
        <v>63523100000</v>
      </c>
      <c r="C110" s="103">
        <v>40169.417000000001</v>
      </c>
      <c r="D110" s="103" t="s">
        <v>547</v>
      </c>
      <c r="E110" s="103">
        <v>3355.1480000000001</v>
      </c>
      <c r="F110" s="103">
        <v>18077</v>
      </c>
      <c r="G110" s="103">
        <v>2370.0790000000002</v>
      </c>
      <c r="H110" s="103">
        <v>0</v>
      </c>
      <c r="I110" s="103">
        <v>14183.894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2183.2950000000001</v>
      </c>
      <c r="R110" s="103">
        <v>0</v>
      </c>
      <c r="S110" s="103">
        <v>0</v>
      </c>
    </row>
    <row r="111" spans="1:19">
      <c r="A111" s="103" t="s">
        <v>435</v>
      </c>
      <c r="B111" s="104">
        <v>57101800000</v>
      </c>
      <c r="C111" s="103">
        <v>36287.767</v>
      </c>
      <c r="D111" s="103" t="s">
        <v>548</v>
      </c>
      <c r="E111" s="103">
        <v>3355.1480000000001</v>
      </c>
      <c r="F111" s="103">
        <v>18077</v>
      </c>
      <c r="G111" s="103">
        <v>2370.0790000000002</v>
      </c>
      <c r="H111" s="103">
        <v>0</v>
      </c>
      <c r="I111" s="103">
        <v>10371.234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2114.306</v>
      </c>
      <c r="R111" s="103">
        <v>0</v>
      </c>
      <c r="S111" s="103">
        <v>0</v>
      </c>
    </row>
    <row r="112" spans="1:19">
      <c r="A112" s="103" t="s">
        <v>436</v>
      </c>
      <c r="B112" s="104">
        <v>52674400000</v>
      </c>
      <c r="C112" s="103">
        <v>29285.41</v>
      </c>
      <c r="D112" s="103" t="s">
        <v>609</v>
      </c>
      <c r="E112" s="103">
        <v>3355.1480000000001</v>
      </c>
      <c r="F112" s="103">
        <v>18077</v>
      </c>
      <c r="G112" s="103">
        <v>2370.0790000000002</v>
      </c>
      <c r="H112" s="103">
        <v>0</v>
      </c>
      <c r="I112" s="103">
        <v>2726.7150000000001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2756.4670000000001</v>
      </c>
      <c r="R112" s="103">
        <v>0</v>
      </c>
      <c r="S112" s="103">
        <v>0</v>
      </c>
    </row>
    <row r="113" spans="1:19">
      <c r="A113" s="103" t="s">
        <v>437</v>
      </c>
      <c r="B113" s="104">
        <v>54291800000</v>
      </c>
      <c r="C113" s="103">
        <v>28445.26</v>
      </c>
      <c r="D113" s="103" t="s">
        <v>512</v>
      </c>
      <c r="E113" s="103">
        <v>3355.1480000000001</v>
      </c>
      <c r="F113" s="103">
        <v>18077</v>
      </c>
      <c r="G113" s="103">
        <v>2370.0790000000002</v>
      </c>
      <c r="H113" s="103">
        <v>0</v>
      </c>
      <c r="I113" s="103">
        <v>105.577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4537.4560000000001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710122000000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48994000000</v>
      </c>
      <c r="C116" s="103">
        <v>28272.04</v>
      </c>
      <c r="D116" s="103"/>
      <c r="E116" s="103">
        <v>3355.1480000000001</v>
      </c>
      <c r="F116" s="103">
        <v>18077</v>
      </c>
      <c r="G116" s="103">
        <v>2370.0790000000002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2015.4110000000001</v>
      </c>
      <c r="R116" s="103">
        <v>0</v>
      </c>
      <c r="S116" s="103">
        <v>0</v>
      </c>
    </row>
    <row r="117" spans="1:19">
      <c r="A117" s="103" t="s">
        <v>440</v>
      </c>
      <c r="B117" s="104">
        <v>72058100000</v>
      </c>
      <c r="C117" s="103">
        <v>44190.093999999997</v>
      </c>
      <c r="D117" s="103"/>
      <c r="E117" s="103">
        <v>3355.1480000000001</v>
      </c>
      <c r="F117" s="103">
        <v>18077</v>
      </c>
      <c r="G117" s="103">
        <v>2370.0790000000002</v>
      </c>
      <c r="H117" s="103">
        <v>0</v>
      </c>
      <c r="I117" s="103">
        <v>16213.582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21798.33</v>
      </c>
      <c r="C120" s="103">
        <v>8994.61</v>
      </c>
      <c r="D120" s="103">
        <v>0</v>
      </c>
      <c r="E120" s="103">
        <v>30792.95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93.82</v>
      </c>
      <c r="C121" s="103">
        <v>38.71</v>
      </c>
      <c r="D121" s="103">
        <v>0</v>
      </c>
      <c r="E121" s="103">
        <v>132.53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93.82</v>
      </c>
      <c r="C122" s="103">
        <v>38.71</v>
      </c>
      <c r="D122" s="103">
        <v>0</v>
      </c>
      <c r="E122" s="103">
        <v>132.53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1338.42</v>
      </c>
      <c r="C2" s="103">
        <v>5760.53</v>
      </c>
      <c r="D2" s="103">
        <v>5760.53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1338.42</v>
      </c>
      <c r="C3" s="103">
        <v>5760.53</v>
      </c>
      <c r="D3" s="103">
        <v>5760.53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2783.47</v>
      </c>
      <c r="C4" s="103">
        <v>11980.02</v>
      </c>
      <c r="D4" s="103">
        <v>11980.02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2783.47</v>
      </c>
      <c r="C5" s="103">
        <v>11980.02</v>
      </c>
      <c r="D5" s="103">
        <v>11980.02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53.82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20.16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17.93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63.34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60.72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62.47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659.97</v>
      </c>
      <c r="C28" s="103">
        <v>678.45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1.2490000000000001</v>
      </c>
      <c r="E39" s="103">
        <v>1.536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1.2490000000000001</v>
      </c>
      <c r="E40" s="103">
        <v>1.536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1.2490000000000001</v>
      </c>
      <c r="E41" s="103">
        <v>1.536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1.2490000000000001</v>
      </c>
      <c r="E43" s="103">
        <v>1.536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1.2490000000000001</v>
      </c>
      <c r="E44" s="103">
        <v>1.536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1.2490000000000001</v>
      </c>
      <c r="E45" s="103">
        <v>1.536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5.835</v>
      </c>
      <c r="F53" s="103">
        <v>0.44</v>
      </c>
      <c r="G53" s="103">
        <v>0.27200000000000002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5.835</v>
      </c>
      <c r="F54" s="103">
        <v>0.44</v>
      </c>
      <c r="G54" s="103">
        <v>0.27200000000000002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5.835</v>
      </c>
      <c r="F55" s="103">
        <v>0.44</v>
      </c>
      <c r="G55" s="103">
        <v>0.27200000000000002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5.83</v>
      </c>
      <c r="F56" s="103">
        <v>0.44</v>
      </c>
      <c r="G56" s="103">
        <v>0.27200000000000002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5.83</v>
      </c>
      <c r="F58" s="103">
        <v>0.44</v>
      </c>
      <c r="G58" s="103">
        <v>0.27200000000000002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33905.199999999997</v>
      </c>
      <c r="D64" s="103">
        <v>23009.4</v>
      </c>
      <c r="E64" s="103">
        <v>10895.8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46113.62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29091.05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1.38</v>
      </c>
      <c r="F74" s="103">
        <v>1571.63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8148.7060000000001</v>
      </c>
      <c r="C84" s="103">
        <v>7.1509999999999998</v>
      </c>
      <c r="D84" s="103">
        <v>44.225900000000003</v>
      </c>
      <c r="E84" s="103">
        <v>0</v>
      </c>
      <c r="F84" s="103">
        <v>0</v>
      </c>
      <c r="G84" s="103">
        <v>266746.603</v>
      </c>
      <c r="H84" s="103">
        <v>2955.2125000000001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7322.3591999999999</v>
      </c>
      <c r="C85" s="103">
        <v>6.4249999999999998</v>
      </c>
      <c r="D85" s="103">
        <v>39.8855</v>
      </c>
      <c r="E85" s="103">
        <v>0</v>
      </c>
      <c r="F85" s="103">
        <v>0</v>
      </c>
      <c r="G85" s="103">
        <v>240568.4993</v>
      </c>
      <c r="H85" s="103">
        <v>2655.9701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7903.8867</v>
      </c>
      <c r="C86" s="103">
        <v>6.9292999999999996</v>
      </c>
      <c r="D86" s="103">
        <v>44.130499999999998</v>
      </c>
      <c r="E86" s="103">
        <v>0</v>
      </c>
      <c r="F86" s="103">
        <v>0</v>
      </c>
      <c r="G86" s="103">
        <v>266178.06189999997</v>
      </c>
      <c r="H86" s="103">
        <v>2870.1889999999999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7522.6441999999997</v>
      </c>
      <c r="C87" s="103">
        <v>6.5903999999999998</v>
      </c>
      <c r="D87" s="103">
        <v>42.833799999999997</v>
      </c>
      <c r="E87" s="103">
        <v>0</v>
      </c>
      <c r="F87" s="103">
        <v>0</v>
      </c>
      <c r="G87" s="103">
        <v>258361.26360000001</v>
      </c>
      <c r="H87" s="103">
        <v>2734.2840000000001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7669.0766999999996</v>
      </c>
      <c r="C88" s="103">
        <v>6.7131999999999996</v>
      </c>
      <c r="D88" s="103">
        <v>44.640999999999998</v>
      </c>
      <c r="E88" s="103">
        <v>0</v>
      </c>
      <c r="F88" s="103">
        <v>0</v>
      </c>
      <c r="G88" s="103">
        <v>269267.2035</v>
      </c>
      <c r="H88" s="103">
        <v>2790.4783000000002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7371.5527000000002</v>
      </c>
      <c r="C89" s="103">
        <v>6.4501999999999997</v>
      </c>
      <c r="D89" s="103">
        <v>43.368600000000001</v>
      </c>
      <c r="E89" s="103">
        <v>0</v>
      </c>
      <c r="F89" s="103">
        <v>0</v>
      </c>
      <c r="G89" s="103">
        <v>261594.63200000001</v>
      </c>
      <c r="H89" s="103">
        <v>2683.6226000000001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7785.9493000000002</v>
      </c>
      <c r="C90" s="103">
        <v>6.8064</v>
      </c>
      <c r="D90" s="103">
        <v>46.962600000000002</v>
      </c>
      <c r="E90" s="103">
        <v>0</v>
      </c>
      <c r="F90" s="103">
        <v>0</v>
      </c>
      <c r="G90" s="103">
        <v>283279.30310000002</v>
      </c>
      <c r="H90" s="103">
        <v>2838.0111000000002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7937.2995000000001</v>
      </c>
      <c r="C91" s="103">
        <v>6.9360999999999997</v>
      </c>
      <c r="D91" s="103">
        <v>48.346200000000003</v>
      </c>
      <c r="E91" s="103">
        <v>0</v>
      </c>
      <c r="F91" s="103">
        <v>0</v>
      </c>
      <c r="G91" s="103">
        <v>291628.0785</v>
      </c>
      <c r="H91" s="103">
        <v>2894.6152000000002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7595.0888000000004</v>
      </c>
      <c r="C92" s="103">
        <v>6.6387999999999998</v>
      </c>
      <c r="D92" s="103">
        <v>45.947400000000002</v>
      </c>
      <c r="E92" s="103">
        <v>0</v>
      </c>
      <c r="F92" s="103">
        <v>0</v>
      </c>
      <c r="G92" s="103">
        <v>277156.77350000001</v>
      </c>
      <c r="H92" s="103">
        <v>2768.8569000000002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7692.6842999999999</v>
      </c>
      <c r="C93" s="103">
        <v>6.7298999999999998</v>
      </c>
      <c r="D93" s="103">
        <v>45.491700000000002</v>
      </c>
      <c r="E93" s="103">
        <v>0</v>
      </c>
      <c r="F93" s="103">
        <v>0</v>
      </c>
      <c r="G93" s="103">
        <v>274402.32419999997</v>
      </c>
      <c r="H93" s="103">
        <v>2801.2444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7546.3726999999999</v>
      </c>
      <c r="C94" s="103">
        <v>6.6096000000000004</v>
      </c>
      <c r="D94" s="103">
        <v>43.261200000000002</v>
      </c>
      <c r="E94" s="103">
        <v>0</v>
      </c>
      <c r="F94" s="103">
        <v>0</v>
      </c>
      <c r="G94" s="103">
        <v>260941.054</v>
      </c>
      <c r="H94" s="103">
        <v>2743.8004999999998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8051.1882999999998</v>
      </c>
      <c r="C95" s="103">
        <v>7.0606999999999998</v>
      </c>
      <c r="D95" s="103">
        <v>44.540999999999997</v>
      </c>
      <c r="E95" s="103">
        <v>0</v>
      </c>
      <c r="F95" s="103">
        <v>0</v>
      </c>
      <c r="G95" s="103">
        <v>268651.61489999999</v>
      </c>
      <c r="H95" s="103">
        <v>2922.4225999999999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92546.808399999994</v>
      </c>
      <c r="C97" s="103">
        <v>81.040599999999998</v>
      </c>
      <c r="D97" s="103">
        <v>533.63549999999998</v>
      </c>
      <c r="E97" s="103">
        <v>0</v>
      </c>
      <c r="F97" s="103">
        <v>2.9999999999999997E-4</v>
      </c>
      <c r="G97" s="104">
        <v>3218780</v>
      </c>
      <c r="H97" s="103">
        <v>33658.706899999997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7322.3591999999999</v>
      </c>
      <c r="C98" s="103">
        <v>6.4249999999999998</v>
      </c>
      <c r="D98" s="103">
        <v>39.8855</v>
      </c>
      <c r="E98" s="103">
        <v>0</v>
      </c>
      <c r="F98" s="103">
        <v>0</v>
      </c>
      <c r="G98" s="103">
        <v>240568.4993</v>
      </c>
      <c r="H98" s="103">
        <v>2655.9701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8148.7060000000001</v>
      </c>
      <c r="C99" s="103">
        <v>7.1509999999999998</v>
      </c>
      <c r="D99" s="103">
        <v>48.346200000000003</v>
      </c>
      <c r="E99" s="103">
        <v>0</v>
      </c>
      <c r="F99" s="103">
        <v>0</v>
      </c>
      <c r="G99" s="103">
        <v>291628.0785</v>
      </c>
      <c r="H99" s="103">
        <v>2955.2125000000001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54693100000</v>
      </c>
      <c r="C102" s="103">
        <v>33313.163999999997</v>
      </c>
      <c r="D102" s="103" t="s">
        <v>549</v>
      </c>
      <c r="E102" s="103">
        <v>3355.1480000000001</v>
      </c>
      <c r="F102" s="103">
        <v>18077</v>
      </c>
      <c r="G102" s="103">
        <v>2409.6289999999999</v>
      </c>
      <c r="H102" s="103">
        <v>0</v>
      </c>
      <c r="I102" s="103">
        <v>7374.223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2097.1640000000002</v>
      </c>
      <c r="R102" s="103">
        <v>0</v>
      </c>
      <c r="S102" s="103">
        <v>0</v>
      </c>
    </row>
    <row r="103" spans="1:19">
      <c r="A103" s="103" t="s">
        <v>428</v>
      </c>
      <c r="B103" s="104">
        <v>49325600000</v>
      </c>
      <c r="C103" s="103">
        <v>34723.034</v>
      </c>
      <c r="D103" s="103" t="s">
        <v>610</v>
      </c>
      <c r="E103" s="103">
        <v>3355.1480000000001</v>
      </c>
      <c r="F103" s="103">
        <v>18077</v>
      </c>
      <c r="G103" s="103">
        <v>2409.6289999999999</v>
      </c>
      <c r="H103" s="103">
        <v>0</v>
      </c>
      <c r="I103" s="103">
        <v>8718.3109999999997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2162.9450000000002</v>
      </c>
      <c r="R103" s="103">
        <v>0</v>
      </c>
      <c r="S103" s="103">
        <v>0</v>
      </c>
    </row>
    <row r="104" spans="1:19">
      <c r="A104" s="103" t="s">
        <v>429</v>
      </c>
      <c r="B104" s="104">
        <v>54576500000</v>
      </c>
      <c r="C104" s="103">
        <v>32448.98</v>
      </c>
      <c r="D104" s="103" t="s">
        <v>611</v>
      </c>
      <c r="E104" s="103">
        <v>3355.1480000000001</v>
      </c>
      <c r="F104" s="103">
        <v>18077</v>
      </c>
      <c r="G104" s="103">
        <v>2409.6289999999999</v>
      </c>
      <c r="H104" s="103">
        <v>0</v>
      </c>
      <c r="I104" s="103">
        <v>5700.7160000000003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2906.4859999999999</v>
      </c>
      <c r="R104" s="103">
        <v>0</v>
      </c>
      <c r="S104" s="103">
        <v>0</v>
      </c>
    </row>
    <row r="105" spans="1:19">
      <c r="A105" s="103" t="s">
        <v>430</v>
      </c>
      <c r="B105" s="104">
        <v>52973800000</v>
      </c>
      <c r="C105" s="103">
        <v>34101.792000000001</v>
      </c>
      <c r="D105" s="103" t="s">
        <v>612</v>
      </c>
      <c r="E105" s="103">
        <v>3355.1480000000001</v>
      </c>
      <c r="F105" s="103">
        <v>18077</v>
      </c>
      <c r="G105" s="103">
        <v>2409.6289999999999</v>
      </c>
      <c r="H105" s="103">
        <v>0</v>
      </c>
      <c r="I105" s="103">
        <v>8205.0949999999993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2054.9189999999999</v>
      </c>
      <c r="R105" s="103">
        <v>0</v>
      </c>
      <c r="S105" s="103">
        <v>0</v>
      </c>
    </row>
    <row r="106" spans="1:19">
      <c r="A106" s="103" t="s">
        <v>280</v>
      </c>
      <c r="B106" s="104">
        <v>55209900000</v>
      </c>
      <c r="C106" s="103">
        <v>36127.868000000002</v>
      </c>
      <c r="D106" s="103" t="s">
        <v>485</v>
      </c>
      <c r="E106" s="103">
        <v>3355.1480000000001</v>
      </c>
      <c r="F106" s="103">
        <v>18077</v>
      </c>
      <c r="G106" s="103">
        <v>2409.6289999999999</v>
      </c>
      <c r="H106" s="103">
        <v>0</v>
      </c>
      <c r="I106" s="103">
        <v>7711.241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4574.8500000000004</v>
      </c>
      <c r="R106" s="103">
        <v>0</v>
      </c>
      <c r="S106" s="103">
        <v>0</v>
      </c>
    </row>
    <row r="107" spans="1:19">
      <c r="A107" s="103" t="s">
        <v>431</v>
      </c>
      <c r="B107" s="104">
        <v>53636700000</v>
      </c>
      <c r="C107" s="103">
        <v>33915.091</v>
      </c>
      <c r="D107" s="103" t="s">
        <v>613</v>
      </c>
      <c r="E107" s="103">
        <v>3355.1480000000001</v>
      </c>
      <c r="F107" s="103">
        <v>18077</v>
      </c>
      <c r="G107" s="103">
        <v>2409.6289999999999</v>
      </c>
      <c r="H107" s="103">
        <v>0</v>
      </c>
      <c r="I107" s="103">
        <v>7951.6469999999999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2121.6660000000002</v>
      </c>
      <c r="R107" s="103">
        <v>0</v>
      </c>
      <c r="S107" s="103">
        <v>0</v>
      </c>
    </row>
    <row r="108" spans="1:19">
      <c r="A108" s="103" t="s">
        <v>432</v>
      </c>
      <c r="B108" s="104">
        <v>58082900000</v>
      </c>
      <c r="C108" s="103">
        <v>37525.82</v>
      </c>
      <c r="D108" s="103" t="s">
        <v>487</v>
      </c>
      <c r="E108" s="103">
        <v>3355.1480000000001</v>
      </c>
      <c r="F108" s="103">
        <v>18077</v>
      </c>
      <c r="G108" s="103">
        <v>2409.6289999999999</v>
      </c>
      <c r="H108" s="103">
        <v>0</v>
      </c>
      <c r="I108" s="103">
        <v>9091.7070000000003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4592.3339999999998</v>
      </c>
      <c r="R108" s="103">
        <v>0</v>
      </c>
      <c r="S108" s="103">
        <v>0</v>
      </c>
    </row>
    <row r="109" spans="1:19">
      <c r="A109" s="103" t="s">
        <v>433</v>
      </c>
      <c r="B109" s="104">
        <v>59794700000</v>
      </c>
      <c r="C109" s="103">
        <v>40443.053999999996</v>
      </c>
      <c r="D109" s="103" t="s">
        <v>488</v>
      </c>
      <c r="E109" s="103">
        <v>3355.1480000000001</v>
      </c>
      <c r="F109" s="103">
        <v>18077</v>
      </c>
      <c r="G109" s="103">
        <v>2409.6289999999999</v>
      </c>
      <c r="H109" s="103">
        <v>0</v>
      </c>
      <c r="I109" s="103">
        <v>12008.941999999999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4592.3339999999998</v>
      </c>
      <c r="R109" s="103">
        <v>0</v>
      </c>
      <c r="S109" s="103">
        <v>0</v>
      </c>
    </row>
    <row r="110" spans="1:19">
      <c r="A110" s="103" t="s">
        <v>434</v>
      </c>
      <c r="B110" s="104">
        <v>56827600000</v>
      </c>
      <c r="C110" s="103">
        <v>41380.745000000003</v>
      </c>
      <c r="D110" s="103" t="s">
        <v>614</v>
      </c>
      <c r="E110" s="103">
        <v>3355.1480000000001</v>
      </c>
      <c r="F110" s="103">
        <v>18077</v>
      </c>
      <c r="G110" s="103">
        <v>2409.6289999999999</v>
      </c>
      <c r="H110" s="103">
        <v>0</v>
      </c>
      <c r="I110" s="103">
        <v>14442.805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3096.163</v>
      </c>
      <c r="R110" s="103">
        <v>0</v>
      </c>
      <c r="S110" s="103">
        <v>0</v>
      </c>
    </row>
    <row r="111" spans="1:19">
      <c r="A111" s="103" t="s">
        <v>435</v>
      </c>
      <c r="B111" s="104">
        <v>56262800000</v>
      </c>
      <c r="C111" s="103">
        <v>36642.067999999999</v>
      </c>
      <c r="D111" s="103" t="s">
        <v>550</v>
      </c>
      <c r="E111" s="103">
        <v>3355.1480000000001</v>
      </c>
      <c r="F111" s="103">
        <v>18077</v>
      </c>
      <c r="G111" s="103">
        <v>2409.6289999999999</v>
      </c>
      <c r="H111" s="103">
        <v>0</v>
      </c>
      <c r="I111" s="103">
        <v>9805.509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2994.7809999999999</v>
      </c>
      <c r="R111" s="103">
        <v>0</v>
      </c>
      <c r="S111" s="103">
        <v>0</v>
      </c>
    </row>
    <row r="112" spans="1:19">
      <c r="A112" s="103" t="s">
        <v>436</v>
      </c>
      <c r="B112" s="104">
        <v>53502700000</v>
      </c>
      <c r="C112" s="103">
        <v>34418.665999999997</v>
      </c>
      <c r="D112" s="103" t="s">
        <v>615</v>
      </c>
      <c r="E112" s="103">
        <v>3355.1480000000001</v>
      </c>
      <c r="F112" s="103">
        <v>18077</v>
      </c>
      <c r="G112" s="103">
        <v>2409.6289999999999</v>
      </c>
      <c r="H112" s="103">
        <v>0</v>
      </c>
      <c r="I112" s="103">
        <v>7648.5050000000001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2928.3829999999998</v>
      </c>
      <c r="R112" s="103">
        <v>0</v>
      </c>
      <c r="S112" s="103">
        <v>0</v>
      </c>
    </row>
    <row r="113" spans="1:19">
      <c r="A113" s="103" t="s">
        <v>437</v>
      </c>
      <c r="B113" s="104">
        <v>55083700000</v>
      </c>
      <c r="C113" s="103">
        <v>33953.989000000001</v>
      </c>
      <c r="D113" s="103" t="s">
        <v>616</v>
      </c>
      <c r="E113" s="103">
        <v>3355.1480000000001</v>
      </c>
      <c r="F113" s="103">
        <v>18077</v>
      </c>
      <c r="G113" s="103">
        <v>2409.6289999999999</v>
      </c>
      <c r="H113" s="103">
        <v>0</v>
      </c>
      <c r="I113" s="103">
        <v>8009.6490000000003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2102.5630000000001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659970000000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49325600000</v>
      </c>
      <c r="C116" s="103">
        <v>32448.98</v>
      </c>
      <c r="D116" s="103"/>
      <c r="E116" s="103">
        <v>3355.1480000000001</v>
      </c>
      <c r="F116" s="103">
        <v>18077</v>
      </c>
      <c r="G116" s="103">
        <v>2409.6289999999999</v>
      </c>
      <c r="H116" s="103">
        <v>0</v>
      </c>
      <c r="I116" s="103">
        <v>5700.7160000000003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2054.9189999999999</v>
      </c>
      <c r="R116" s="103">
        <v>0</v>
      </c>
      <c r="S116" s="103">
        <v>0</v>
      </c>
    </row>
    <row r="117" spans="1:19">
      <c r="A117" s="103" t="s">
        <v>440</v>
      </c>
      <c r="B117" s="104">
        <v>59794700000</v>
      </c>
      <c r="C117" s="103">
        <v>41380.745000000003</v>
      </c>
      <c r="D117" s="103"/>
      <c r="E117" s="103">
        <v>3355.1480000000001</v>
      </c>
      <c r="F117" s="103">
        <v>18077</v>
      </c>
      <c r="G117" s="103">
        <v>2409.6289999999999</v>
      </c>
      <c r="H117" s="103">
        <v>0</v>
      </c>
      <c r="I117" s="103">
        <v>14442.805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4592.3339999999998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23329.01</v>
      </c>
      <c r="C120" s="103">
        <v>5706.29</v>
      </c>
      <c r="D120" s="103">
        <v>0</v>
      </c>
      <c r="E120" s="103">
        <v>29035.3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100.41</v>
      </c>
      <c r="C121" s="103">
        <v>24.56</v>
      </c>
      <c r="D121" s="103">
        <v>0</v>
      </c>
      <c r="E121" s="103">
        <v>124.97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100.41</v>
      </c>
      <c r="C122" s="103">
        <v>24.56</v>
      </c>
      <c r="D122" s="103">
        <v>0</v>
      </c>
      <c r="E122" s="103">
        <v>124.97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8"/>
      <c r="E125" s="97"/>
      <c r="F125" s="98"/>
      <c r="G125" s="97"/>
    </row>
    <row r="126" spans="1:19">
      <c r="A126" s="97"/>
      <c r="B126" s="98"/>
      <c r="C126" s="97"/>
      <c r="D126" s="98"/>
      <c r="E126" s="97"/>
      <c r="F126" s="98"/>
      <c r="G126" s="97"/>
    </row>
    <row r="127" spans="1:19">
      <c r="A127" s="97"/>
      <c r="B127" s="98"/>
      <c r="C127" s="97"/>
      <c r="D127" s="98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8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35"/>
  <sheetViews>
    <sheetView workbookViewId="0"/>
  </sheetViews>
  <sheetFormatPr defaultRowHeight="10.5"/>
  <cols>
    <col min="1" max="1" width="38.5" style="92" customWidth="1"/>
    <col min="2" max="2" width="32.83203125" style="92" customWidth="1"/>
    <col min="3" max="3" width="33.6640625" style="92" customWidth="1"/>
    <col min="4" max="4" width="38.6640625" style="92" customWidth="1"/>
    <col min="5" max="5" width="45.6640625" style="92" customWidth="1"/>
    <col min="6" max="6" width="50" style="92" customWidth="1"/>
    <col min="7" max="7" width="43.6640625" style="92" customWidth="1"/>
    <col min="8" max="9" width="38.33203125" style="92" customWidth="1"/>
    <col min="10" max="10" width="46.1640625" style="92" customWidth="1"/>
    <col min="11" max="11" width="36.5" style="92" customWidth="1"/>
    <col min="12" max="12" width="45" style="92" customWidth="1"/>
    <col min="13" max="13" width="50.1640625" style="92" customWidth="1"/>
    <col min="14" max="15" width="44.83203125" style="92" customWidth="1"/>
    <col min="16" max="16" width="45.33203125" style="92" customWidth="1"/>
    <col min="17" max="17" width="45.1640625" style="92" customWidth="1"/>
    <col min="18" max="18" width="42.6640625" style="92" customWidth="1"/>
    <col min="19" max="19" width="48.1640625" style="92" customWidth="1"/>
    <col min="20" max="23" width="9.33203125" style="92" customWidth="1"/>
    <col min="24" max="16384" width="9.33203125" style="92"/>
  </cols>
  <sheetData>
    <row r="1" spans="1:19">
      <c r="A1" s="94"/>
      <c r="B1" s="103" t="s">
        <v>319</v>
      </c>
      <c r="C1" s="103" t="s">
        <v>320</v>
      </c>
      <c r="D1" s="103" t="s">
        <v>321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3" t="s">
        <v>322</v>
      </c>
      <c r="B2" s="103">
        <v>1496.3</v>
      </c>
      <c r="C2" s="103">
        <v>6440.03</v>
      </c>
      <c r="D2" s="103">
        <v>6440.03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3" t="s">
        <v>323</v>
      </c>
      <c r="B3" s="103">
        <v>1496.3</v>
      </c>
      <c r="C3" s="103">
        <v>6440.03</v>
      </c>
      <c r="D3" s="103">
        <v>6440.03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3" t="s">
        <v>324</v>
      </c>
      <c r="B4" s="103">
        <v>3478.82</v>
      </c>
      <c r="C4" s="103">
        <v>14972.8</v>
      </c>
      <c r="D4" s="103">
        <v>14972.8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3" t="s">
        <v>325</v>
      </c>
      <c r="B5" s="103">
        <v>3478.82</v>
      </c>
      <c r="C5" s="103">
        <v>14972.8</v>
      </c>
      <c r="D5" s="103">
        <v>14972.8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4"/>
      <c r="B7" s="103" t="s">
        <v>326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3" t="s">
        <v>327</v>
      </c>
      <c r="B8" s="103">
        <v>232.34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3" t="s">
        <v>328</v>
      </c>
      <c r="B9" s="103">
        <v>232.34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3" t="s">
        <v>329</v>
      </c>
      <c r="B10" s="10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4"/>
      <c r="B12" s="103" t="s">
        <v>330</v>
      </c>
      <c r="C12" s="103" t="s">
        <v>331</v>
      </c>
      <c r="D12" s="103" t="s">
        <v>332</v>
      </c>
      <c r="E12" s="103" t="s">
        <v>333</v>
      </c>
      <c r="F12" s="103" t="s">
        <v>334</v>
      </c>
      <c r="G12" s="103" t="s">
        <v>335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3" t="s">
        <v>72</v>
      </c>
      <c r="B13" s="103">
        <v>0</v>
      </c>
      <c r="C13" s="103">
        <v>135.58000000000001</v>
      </c>
      <c r="D13" s="103">
        <v>0</v>
      </c>
      <c r="E13" s="103">
        <v>0</v>
      </c>
      <c r="F13" s="103">
        <v>0</v>
      </c>
      <c r="G13" s="10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3" t="s">
        <v>73</v>
      </c>
      <c r="B14" s="103">
        <v>100.72</v>
      </c>
      <c r="C14" s="103">
        <v>0</v>
      </c>
      <c r="D14" s="103">
        <v>0</v>
      </c>
      <c r="E14" s="103">
        <v>0</v>
      </c>
      <c r="F14" s="103">
        <v>0</v>
      </c>
      <c r="G14" s="10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3" t="s">
        <v>81</v>
      </c>
      <c r="B15" s="103">
        <v>86.7</v>
      </c>
      <c r="C15" s="103">
        <v>0</v>
      </c>
      <c r="D15" s="103">
        <v>0</v>
      </c>
      <c r="E15" s="103">
        <v>0</v>
      </c>
      <c r="F15" s="103">
        <v>0</v>
      </c>
      <c r="G15" s="10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3" t="s">
        <v>82</v>
      </c>
      <c r="B16" s="103">
        <v>17.920000000000002</v>
      </c>
      <c r="C16" s="103">
        <v>0</v>
      </c>
      <c r="D16" s="103">
        <v>0</v>
      </c>
      <c r="E16" s="103">
        <v>0</v>
      </c>
      <c r="F16" s="103">
        <v>0</v>
      </c>
      <c r="G16" s="10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3" t="s">
        <v>83</v>
      </c>
      <c r="B17" s="103">
        <v>409.36</v>
      </c>
      <c r="C17" s="103">
        <v>563.91</v>
      </c>
      <c r="D17" s="103">
        <v>0</v>
      </c>
      <c r="E17" s="103">
        <v>0</v>
      </c>
      <c r="F17" s="103">
        <v>0</v>
      </c>
      <c r="G17" s="10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3" t="s">
        <v>84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3" t="s">
        <v>85</v>
      </c>
      <c r="B19" s="103">
        <v>64.75</v>
      </c>
      <c r="C19" s="103">
        <v>0</v>
      </c>
      <c r="D19" s="103">
        <v>0</v>
      </c>
      <c r="E19" s="103">
        <v>0</v>
      </c>
      <c r="F19" s="103">
        <v>0</v>
      </c>
      <c r="G19" s="10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3" t="s">
        <v>86</v>
      </c>
      <c r="B20" s="103">
        <v>0</v>
      </c>
      <c r="C20" s="103">
        <v>0</v>
      </c>
      <c r="D20" s="103">
        <v>0</v>
      </c>
      <c r="E20" s="103">
        <v>0</v>
      </c>
      <c r="F20" s="103">
        <v>0</v>
      </c>
      <c r="G20" s="10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3" t="s">
        <v>87</v>
      </c>
      <c r="B21" s="103">
        <v>0</v>
      </c>
      <c r="C21" s="103">
        <v>0</v>
      </c>
      <c r="D21" s="103">
        <v>0</v>
      </c>
      <c r="E21" s="103">
        <v>0</v>
      </c>
      <c r="F21" s="103">
        <v>0</v>
      </c>
      <c r="G21" s="10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3" t="s">
        <v>88</v>
      </c>
      <c r="B22" s="103">
        <v>0</v>
      </c>
      <c r="C22" s="103">
        <v>0</v>
      </c>
      <c r="D22" s="103">
        <v>0</v>
      </c>
      <c r="E22" s="103">
        <v>0</v>
      </c>
      <c r="F22" s="103">
        <v>0</v>
      </c>
      <c r="G22" s="10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3" t="s">
        <v>67</v>
      </c>
      <c r="B23" s="103">
        <v>0</v>
      </c>
      <c r="C23" s="103">
        <v>0</v>
      </c>
      <c r="D23" s="103">
        <v>0</v>
      </c>
      <c r="E23" s="103">
        <v>0</v>
      </c>
      <c r="F23" s="103">
        <v>0</v>
      </c>
      <c r="G23" s="10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3" t="s">
        <v>89</v>
      </c>
      <c r="B24" s="103">
        <v>0</v>
      </c>
      <c r="C24" s="103">
        <v>54.4</v>
      </c>
      <c r="D24" s="103">
        <v>0</v>
      </c>
      <c r="E24" s="103">
        <v>0</v>
      </c>
      <c r="F24" s="103">
        <v>0</v>
      </c>
      <c r="G24" s="103">
        <v>414.19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3" t="s">
        <v>90</v>
      </c>
      <c r="B25" s="103">
        <v>62.95</v>
      </c>
      <c r="C25" s="103">
        <v>0</v>
      </c>
      <c r="D25" s="103">
        <v>0</v>
      </c>
      <c r="E25" s="103">
        <v>0</v>
      </c>
      <c r="F25" s="103">
        <v>0</v>
      </c>
      <c r="G25" s="10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3" t="s">
        <v>91</v>
      </c>
      <c r="B26" s="103">
        <v>0</v>
      </c>
      <c r="C26" s="103">
        <v>0</v>
      </c>
      <c r="D26" s="103">
        <v>0</v>
      </c>
      <c r="E26" s="103">
        <v>0</v>
      </c>
      <c r="F26" s="103">
        <v>0</v>
      </c>
      <c r="G26" s="10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3"/>
      <c r="B27" s="103"/>
      <c r="C27" s="103"/>
      <c r="D27" s="103"/>
      <c r="E27" s="103"/>
      <c r="F27" s="103"/>
      <c r="G27" s="10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3" t="s">
        <v>92</v>
      </c>
      <c r="B28" s="103">
        <v>742.4</v>
      </c>
      <c r="C28" s="103">
        <v>753.89</v>
      </c>
      <c r="D28" s="103">
        <v>0</v>
      </c>
      <c r="E28" s="103">
        <v>0</v>
      </c>
      <c r="F28" s="103">
        <v>0</v>
      </c>
      <c r="G28" s="103">
        <v>414.19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4"/>
      <c r="B30" s="103" t="s">
        <v>326</v>
      </c>
      <c r="C30" s="103" t="s">
        <v>3</v>
      </c>
      <c r="D30" s="103" t="s">
        <v>336</v>
      </c>
      <c r="E30" s="103" t="s">
        <v>337</v>
      </c>
      <c r="F30" s="103" t="s">
        <v>338</v>
      </c>
      <c r="G30" s="103" t="s">
        <v>339</v>
      </c>
      <c r="H30" s="103" t="s">
        <v>340</v>
      </c>
      <c r="I30" s="103" t="s">
        <v>341</v>
      </c>
      <c r="J30" s="103" t="s">
        <v>342</v>
      </c>
      <c r="K30"/>
      <c r="L30"/>
      <c r="M30"/>
      <c r="N30"/>
      <c r="O30"/>
      <c r="P30"/>
      <c r="Q30"/>
      <c r="R30"/>
      <c r="S30"/>
    </row>
    <row r="31" spans="1:19">
      <c r="A31" s="103" t="s">
        <v>343</v>
      </c>
      <c r="B31" s="103">
        <v>116.17</v>
      </c>
      <c r="C31" s="103" t="s">
        <v>4</v>
      </c>
      <c r="D31" s="103">
        <v>354.18</v>
      </c>
      <c r="E31" s="103">
        <v>1</v>
      </c>
      <c r="F31" s="103">
        <v>92.94</v>
      </c>
      <c r="G31" s="103">
        <v>26.02</v>
      </c>
      <c r="H31" s="103">
        <v>15.45</v>
      </c>
      <c r="I31" s="103">
        <v>1.39</v>
      </c>
      <c r="J31" s="103">
        <v>129.11949999999999</v>
      </c>
      <c r="K31"/>
      <c r="L31"/>
      <c r="M31"/>
      <c r="N31"/>
      <c r="O31"/>
      <c r="P31"/>
      <c r="Q31"/>
      <c r="R31"/>
      <c r="S31"/>
    </row>
    <row r="32" spans="1:19">
      <c r="A32" s="103" t="s">
        <v>344</v>
      </c>
      <c r="B32" s="103">
        <v>116.17</v>
      </c>
      <c r="C32" s="103" t="s">
        <v>4</v>
      </c>
      <c r="D32" s="103">
        <v>354.18</v>
      </c>
      <c r="E32" s="103">
        <v>1</v>
      </c>
      <c r="F32" s="103">
        <v>92.94</v>
      </c>
      <c r="G32" s="103">
        <v>0</v>
      </c>
      <c r="H32" s="103">
        <v>16.64</v>
      </c>
      <c r="I32" s="103">
        <v>18.59</v>
      </c>
      <c r="J32" s="103">
        <v>1597.9138</v>
      </c>
      <c r="K32"/>
      <c r="L32"/>
      <c r="M32"/>
      <c r="N32"/>
      <c r="O32"/>
      <c r="P32"/>
      <c r="Q32"/>
      <c r="R32"/>
      <c r="S32"/>
    </row>
    <row r="33" spans="1:19">
      <c r="A33" s="103" t="s">
        <v>345</v>
      </c>
      <c r="B33" s="103">
        <v>232.34</v>
      </c>
      <c r="C33" s="103" t="s">
        <v>66</v>
      </c>
      <c r="D33" s="103">
        <v>262.33999999999997</v>
      </c>
      <c r="E33" s="103">
        <v>1</v>
      </c>
      <c r="F33" s="103">
        <v>0</v>
      </c>
      <c r="G33" s="103">
        <v>0</v>
      </c>
      <c r="H33" s="103">
        <v>0</v>
      </c>
      <c r="I33" s="103"/>
      <c r="J33" s="103">
        <v>0</v>
      </c>
      <c r="K33"/>
      <c r="L33"/>
      <c r="M33"/>
      <c r="N33"/>
      <c r="O33"/>
      <c r="P33"/>
      <c r="Q33"/>
      <c r="R33"/>
      <c r="S33"/>
    </row>
    <row r="34" spans="1:19">
      <c r="A34" s="103" t="s">
        <v>222</v>
      </c>
      <c r="B34" s="103">
        <v>464.69</v>
      </c>
      <c r="C34" s="103"/>
      <c r="D34" s="103">
        <v>970.71</v>
      </c>
      <c r="E34" s="103"/>
      <c r="F34" s="103">
        <v>185.89</v>
      </c>
      <c r="G34" s="103">
        <v>26.02</v>
      </c>
      <c r="H34" s="103">
        <v>8.0225000000000009</v>
      </c>
      <c r="I34" s="103">
        <v>5.17</v>
      </c>
      <c r="J34" s="103">
        <v>431.75830000000002</v>
      </c>
      <c r="K34"/>
      <c r="L34"/>
      <c r="M34"/>
      <c r="N34"/>
      <c r="O34"/>
      <c r="P34"/>
      <c r="Q34"/>
      <c r="R34"/>
      <c r="S34"/>
    </row>
    <row r="35" spans="1:19">
      <c r="A35" s="103" t="s">
        <v>346</v>
      </c>
      <c r="B35" s="103">
        <v>232.34</v>
      </c>
      <c r="C35" s="103"/>
      <c r="D35" s="103">
        <v>708.37</v>
      </c>
      <c r="E35" s="103"/>
      <c r="F35" s="103">
        <v>185.89</v>
      </c>
      <c r="G35" s="103">
        <v>26.02</v>
      </c>
      <c r="H35" s="103">
        <v>16.045000000000002</v>
      </c>
      <c r="I35" s="103">
        <v>2.59</v>
      </c>
      <c r="J35" s="103">
        <v>863.51660000000004</v>
      </c>
      <c r="K35"/>
      <c r="L35"/>
      <c r="M35"/>
      <c r="N35"/>
      <c r="O35"/>
      <c r="P35"/>
      <c r="Q35"/>
      <c r="R35"/>
      <c r="S35"/>
    </row>
    <row r="36" spans="1:19">
      <c r="A36" s="103" t="s">
        <v>347</v>
      </c>
      <c r="B36" s="103">
        <v>232.34</v>
      </c>
      <c r="C36" s="103"/>
      <c r="D36" s="103">
        <v>262.33999999999997</v>
      </c>
      <c r="E36" s="103"/>
      <c r="F36" s="103">
        <v>0</v>
      </c>
      <c r="G36" s="103">
        <v>0</v>
      </c>
      <c r="H36" s="103">
        <v>0</v>
      </c>
      <c r="I36" s="103"/>
      <c r="J36" s="10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94"/>
      <c r="B38" s="103" t="s">
        <v>51</v>
      </c>
      <c r="C38" s="103" t="s">
        <v>348</v>
      </c>
      <c r="D38" s="103" t="s">
        <v>349</v>
      </c>
      <c r="E38" s="103" t="s">
        <v>350</v>
      </c>
      <c r="F38" s="103" t="s">
        <v>351</v>
      </c>
      <c r="G38" s="103" t="s">
        <v>352</v>
      </c>
      <c r="H38" s="103" t="s">
        <v>353</v>
      </c>
      <c r="I38" s="103" t="s">
        <v>354</v>
      </c>
      <c r="J38"/>
      <c r="K38"/>
      <c r="L38"/>
      <c r="M38"/>
      <c r="N38"/>
      <c r="O38"/>
      <c r="P38"/>
      <c r="Q38"/>
      <c r="R38"/>
      <c r="S38"/>
    </row>
    <row r="39" spans="1:19">
      <c r="A39" s="103" t="s">
        <v>355</v>
      </c>
      <c r="B39" s="103" t="s">
        <v>356</v>
      </c>
      <c r="C39" s="103">
        <v>0.22</v>
      </c>
      <c r="D39" s="103">
        <v>0.90800000000000003</v>
      </c>
      <c r="E39" s="103">
        <v>1.0509999999999999</v>
      </c>
      <c r="F39" s="103">
        <v>23.24</v>
      </c>
      <c r="G39" s="103">
        <v>90</v>
      </c>
      <c r="H39" s="103">
        <v>90</v>
      </c>
      <c r="I39" s="103" t="s">
        <v>357</v>
      </c>
      <c r="J39"/>
      <c r="K39"/>
      <c r="L39"/>
      <c r="M39"/>
      <c r="N39"/>
      <c r="O39"/>
      <c r="P39"/>
      <c r="Q39"/>
      <c r="R39"/>
      <c r="S39"/>
    </row>
    <row r="40" spans="1:19">
      <c r="A40" s="103" t="s">
        <v>358</v>
      </c>
      <c r="B40" s="103" t="s">
        <v>356</v>
      </c>
      <c r="C40" s="103">
        <v>0.22</v>
      </c>
      <c r="D40" s="103">
        <v>0.90800000000000003</v>
      </c>
      <c r="E40" s="103">
        <v>1.0509999999999999</v>
      </c>
      <c r="F40" s="103">
        <v>46.47</v>
      </c>
      <c r="G40" s="103">
        <v>180</v>
      </c>
      <c r="H40" s="103">
        <v>90</v>
      </c>
      <c r="I40" s="103" t="s">
        <v>359</v>
      </c>
      <c r="J40"/>
      <c r="K40"/>
      <c r="L40"/>
      <c r="M40"/>
      <c r="N40"/>
      <c r="O40"/>
      <c r="P40"/>
      <c r="Q40"/>
      <c r="R40"/>
      <c r="S40"/>
    </row>
    <row r="41" spans="1:19">
      <c r="A41" s="103" t="s">
        <v>360</v>
      </c>
      <c r="B41" s="103" t="s">
        <v>356</v>
      </c>
      <c r="C41" s="103">
        <v>0.22</v>
      </c>
      <c r="D41" s="103">
        <v>0.90800000000000003</v>
      </c>
      <c r="E41" s="103">
        <v>1.0509999999999999</v>
      </c>
      <c r="F41" s="103">
        <v>23.24</v>
      </c>
      <c r="G41" s="103">
        <v>270</v>
      </c>
      <c r="H41" s="103">
        <v>90</v>
      </c>
      <c r="I41" s="103" t="s">
        <v>361</v>
      </c>
      <c r="J41"/>
      <c r="K41"/>
      <c r="L41"/>
      <c r="M41"/>
      <c r="N41"/>
      <c r="O41"/>
      <c r="P41"/>
      <c r="Q41"/>
      <c r="R41"/>
      <c r="S41"/>
    </row>
    <row r="42" spans="1:19">
      <c r="A42" s="103" t="s">
        <v>362</v>
      </c>
      <c r="B42" s="103" t="s">
        <v>363</v>
      </c>
      <c r="C42" s="103">
        <v>0.3</v>
      </c>
      <c r="D42" s="103">
        <v>3.12</v>
      </c>
      <c r="E42" s="103">
        <v>12.904</v>
      </c>
      <c r="F42" s="103">
        <v>116.17</v>
      </c>
      <c r="G42" s="103">
        <v>0</v>
      </c>
      <c r="H42" s="103">
        <v>180</v>
      </c>
      <c r="I42" s="103"/>
      <c r="J42"/>
      <c r="K42"/>
      <c r="L42"/>
      <c r="M42"/>
      <c r="N42"/>
      <c r="O42"/>
      <c r="P42"/>
      <c r="Q42"/>
      <c r="R42"/>
      <c r="S42"/>
    </row>
    <row r="43" spans="1:19">
      <c r="A43" s="103" t="s">
        <v>364</v>
      </c>
      <c r="B43" s="103" t="s">
        <v>356</v>
      </c>
      <c r="C43" s="103">
        <v>0.22</v>
      </c>
      <c r="D43" s="103">
        <v>0.90800000000000003</v>
      </c>
      <c r="E43" s="103">
        <v>1.0509999999999999</v>
      </c>
      <c r="F43" s="103">
        <v>23.24</v>
      </c>
      <c r="G43" s="103">
        <v>90</v>
      </c>
      <c r="H43" s="103">
        <v>90</v>
      </c>
      <c r="I43" s="103" t="s">
        <v>357</v>
      </c>
      <c r="J43"/>
      <c r="K43"/>
      <c r="L43"/>
      <c r="M43"/>
      <c r="N43"/>
      <c r="O43"/>
      <c r="P43"/>
      <c r="Q43"/>
      <c r="R43"/>
      <c r="S43"/>
    </row>
    <row r="44" spans="1:19">
      <c r="A44" s="103" t="s">
        <v>365</v>
      </c>
      <c r="B44" s="103" t="s">
        <v>356</v>
      </c>
      <c r="C44" s="103">
        <v>0.22</v>
      </c>
      <c r="D44" s="103">
        <v>0.90800000000000003</v>
      </c>
      <c r="E44" s="103">
        <v>1.0509999999999999</v>
      </c>
      <c r="F44" s="103">
        <v>46.47</v>
      </c>
      <c r="G44" s="103">
        <v>0</v>
      </c>
      <c r="H44" s="103">
        <v>90</v>
      </c>
      <c r="I44" s="103" t="s">
        <v>366</v>
      </c>
      <c r="J44"/>
      <c r="K44"/>
      <c r="L44"/>
      <c r="M44"/>
      <c r="N44"/>
      <c r="O44"/>
      <c r="P44"/>
      <c r="Q44"/>
      <c r="R44"/>
      <c r="S44"/>
    </row>
    <row r="45" spans="1:19">
      <c r="A45" s="103" t="s">
        <v>367</v>
      </c>
      <c r="B45" s="103" t="s">
        <v>356</v>
      </c>
      <c r="C45" s="103">
        <v>0.22</v>
      </c>
      <c r="D45" s="103">
        <v>0.90800000000000003</v>
      </c>
      <c r="E45" s="103">
        <v>1.0509999999999999</v>
      </c>
      <c r="F45" s="103">
        <v>23.24</v>
      </c>
      <c r="G45" s="103">
        <v>270</v>
      </c>
      <c r="H45" s="103">
        <v>90</v>
      </c>
      <c r="I45" s="103" t="s">
        <v>361</v>
      </c>
      <c r="J45"/>
      <c r="K45"/>
      <c r="L45"/>
      <c r="M45"/>
      <c r="N45"/>
      <c r="O45"/>
      <c r="P45"/>
      <c r="Q45"/>
      <c r="R45"/>
      <c r="S45"/>
    </row>
    <row r="46" spans="1:19">
      <c r="A46" s="103" t="s">
        <v>368</v>
      </c>
      <c r="B46" s="103" t="s">
        <v>363</v>
      </c>
      <c r="C46" s="103">
        <v>0.3</v>
      </c>
      <c r="D46" s="103">
        <v>3.12</v>
      </c>
      <c r="E46" s="103">
        <v>12.904</v>
      </c>
      <c r="F46" s="103">
        <v>116.17</v>
      </c>
      <c r="G46" s="103">
        <v>0</v>
      </c>
      <c r="H46" s="103">
        <v>180</v>
      </c>
      <c r="I46" s="103"/>
      <c r="J46"/>
      <c r="K46"/>
      <c r="L46"/>
      <c r="M46"/>
      <c r="N46"/>
      <c r="O46"/>
      <c r="P46"/>
      <c r="Q46"/>
      <c r="R46"/>
      <c r="S46"/>
    </row>
    <row r="47" spans="1:19">
      <c r="A47" s="103" t="s">
        <v>369</v>
      </c>
      <c r="B47" s="103" t="s">
        <v>370</v>
      </c>
      <c r="C47" s="103">
        <v>0.3</v>
      </c>
      <c r="D47" s="103">
        <v>4.0350000000000001</v>
      </c>
      <c r="E47" s="103">
        <v>16.832999999999998</v>
      </c>
      <c r="F47" s="103">
        <v>27.38</v>
      </c>
      <c r="G47" s="103">
        <v>90</v>
      </c>
      <c r="H47" s="103">
        <v>45</v>
      </c>
      <c r="I47" s="103"/>
      <c r="J47"/>
      <c r="K47"/>
      <c r="L47"/>
      <c r="M47"/>
      <c r="N47"/>
      <c r="O47"/>
      <c r="P47"/>
      <c r="Q47"/>
      <c r="R47"/>
      <c r="S47"/>
    </row>
    <row r="48" spans="1:19">
      <c r="A48" s="103" t="s">
        <v>371</v>
      </c>
      <c r="B48" s="103" t="s">
        <v>370</v>
      </c>
      <c r="C48" s="103">
        <v>0.3</v>
      </c>
      <c r="D48" s="103">
        <v>4.0350000000000001</v>
      </c>
      <c r="E48" s="103">
        <v>16.832999999999998</v>
      </c>
      <c r="F48" s="103">
        <v>102.05</v>
      </c>
      <c r="G48" s="103">
        <v>0</v>
      </c>
      <c r="H48" s="103">
        <v>18.440000000000001</v>
      </c>
      <c r="I48" s="103"/>
      <c r="J48"/>
      <c r="K48"/>
      <c r="L48"/>
      <c r="M48"/>
      <c r="N48"/>
      <c r="O48"/>
      <c r="P48"/>
      <c r="Q48"/>
      <c r="R48"/>
      <c r="S48"/>
    </row>
    <row r="49" spans="1:19">
      <c r="A49" s="103" t="s">
        <v>372</v>
      </c>
      <c r="B49" s="103" t="s">
        <v>370</v>
      </c>
      <c r="C49" s="103">
        <v>0.3</v>
      </c>
      <c r="D49" s="103">
        <v>4.0350000000000001</v>
      </c>
      <c r="E49" s="103">
        <v>16.832999999999998</v>
      </c>
      <c r="F49" s="103">
        <v>102.05</v>
      </c>
      <c r="G49" s="103">
        <v>180</v>
      </c>
      <c r="H49" s="103">
        <v>18.440000000000001</v>
      </c>
      <c r="I49" s="103"/>
      <c r="J49"/>
      <c r="K49"/>
      <c r="L49"/>
      <c r="M49"/>
      <c r="N49"/>
      <c r="O49"/>
      <c r="P49"/>
      <c r="Q49"/>
      <c r="R49"/>
      <c r="S49"/>
    </row>
    <row r="50" spans="1:19">
      <c r="A50" s="103" t="s">
        <v>373</v>
      </c>
      <c r="B50" s="103" t="s">
        <v>370</v>
      </c>
      <c r="C50" s="103">
        <v>0.3</v>
      </c>
      <c r="D50" s="103">
        <v>4.0350000000000001</v>
      </c>
      <c r="E50" s="103">
        <v>16.832999999999998</v>
      </c>
      <c r="F50" s="103">
        <v>27.38</v>
      </c>
      <c r="G50" s="103">
        <v>270</v>
      </c>
      <c r="H50" s="103">
        <v>45</v>
      </c>
      <c r="I50" s="10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94"/>
      <c r="B52" s="103" t="s">
        <v>51</v>
      </c>
      <c r="C52" s="103" t="s">
        <v>374</v>
      </c>
      <c r="D52" s="103" t="s">
        <v>375</v>
      </c>
      <c r="E52" s="103" t="s">
        <v>376</v>
      </c>
      <c r="F52" s="103" t="s">
        <v>45</v>
      </c>
      <c r="G52" s="103" t="s">
        <v>377</v>
      </c>
      <c r="H52" s="103" t="s">
        <v>378</v>
      </c>
      <c r="I52" s="103" t="s">
        <v>379</v>
      </c>
      <c r="J52" s="103" t="s">
        <v>352</v>
      </c>
      <c r="K52" s="103" t="s">
        <v>354</v>
      </c>
      <c r="L52"/>
      <c r="M52"/>
      <c r="N52"/>
      <c r="O52"/>
      <c r="P52"/>
      <c r="Q52"/>
      <c r="R52"/>
      <c r="S52"/>
    </row>
    <row r="53" spans="1:19">
      <c r="A53" s="103" t="s">
        <v>380</v>
      </c>
      <c r="B53" s="103" t="s">
        <v>648</v>
      </c>
      <c r="C53" s="103">
        <v>6.51</v>
      </c>
      <c r="D53" s="103">
        <v>6.51</v>
      </c>
      <c r="E53" s="103">
        <v>5.835</v>
      </c>
      <c r="F53" s="103">
        <v>0.251</v>
      </c>
      <c r="G53" s="103">
        <v>0.11</v>
      </c>
      <c r="H53" s="103" t="s">
        <v>66</v>
      </c>
      <c r="I53" s="103" t="s">
        <v>355</v>
      </c>
      <c r="J53" s="103">
        <v>90</v>
      </c>
      <c r="K53" s="103" t="s">
        <v>357</v>
      </c>
      <c r="L53"/>
      <c r="M53"/>
      <c r="N53"/>
      <c r="O53"/>
      <c r="P53"/>
      <c r="Q53"/>
      <c r="R53"/>
      <c r="S53"/>
    </row>
    <row r="54" spans="1:19">
      <c r="A54" s="103" t="s">
        <v>381</v>
      </c>
      <c r="B54" s="103" t="s">
        <v>648</v>
      </c>
      <c r="C54" s="103">
        <v>13.01</v>
      </c>
      <c r="D54" s="103">
        <v>13.01</v>
      </c>
      <c r="E54" s="103">
        <v>5.835</v>
      </c>
      <c r="F54" s="103">
        <v>0.251</v>
      </c>
      <c r="G54" s="103">
        <v>0.11</v>
      </c>
      <c r="H54" s="103" t="s">
        <v>66</v>
      </c>
      <c r="I54" s="103" t="s">
        <v>358</v>
      </c>
      <c r="J54" s="103">
        <v>180</v>
      </c>
      <c r="K54" s="103" t="s">
        <v>359</v>
      </c>
      <c r="L54"/>
      <c r="M54"/>
      <c r="N54"/>
      <c r="O54"/>
      <c r="P54"/>
      <c r="Q54"/>
      <c r="R54"/>
      <c r="S54"/>
    </row>
    <row r="55" spans="1:19">
      <c r="A55" s="103" t="s">
        <v>382</v>
      </c>
      <c r="B55" s="103" t="s">
        <v>648</v>
      </c>
      <c r="C55" s="103">
        <v>6.51</v>
      </c>
      <c r="D55" s="103">
        <v>6.51</v>
      </c>
      <c r="E55" s="103">
        <v>5.835</v>
      </c>
      <c r="F55" s="103">
        <v>0.251</v>
      </c>
      <c r="G55" s="103">
        <v>0.11</v>
      </c>
      <c r="H55" s="103" t="s">
        <v>66</v>
      </c>
      <c r="I55" s="103" t="s">
        <v>360</v>
      </c>
      <c r="J55" s="103">
        <v>270</v>
      </c>
      <c r="K55" s="103" t="s">
        <v>361</v>
      </c>
      <c r="L55"/>
      <c r="M55"/>
      <c r="N55"/>
      <c r="O55"/>
      <c r="P55"/>
      <c r="Q55"/>
      <c r="R55"/>
      <c r="S55"/>
    </row>
    <row r="56" spans="1:19">
      <c r="A56" s="103" t="s">
        <v>383</v>
      </c>
      <c r="B56" s="103"/>
      <c r="C56" s="103"/>
      <c r="D56" s="103">
        <v>26.02</v>
      </c>
      <c r="E56" s="103">
        <v>5.83</v>
      </c>
      <c r="F56" s="103">
        <v>0.251</v>
      </c>
      <c r="G56" s="103">
        <v>0.11</v>
      </c>
      <c r="H56" s="103"/>
      <c r="I56" s="103"/>
      <c r="J56" s="103"/>
      <c r="K56" s="103"/>
      <c r="L56"/>
      <c r="M56"/>
      <c r="N56"/>
      <c r="O56"/>
      <c r="P56"/>
      <c r="Q56"/>
      <c r="R56"/>
      <c r="S56"/>
    </row>
    <row r="57" spans="1:19">
      <c r="A57" s="103" t="s">
        <v>384</v>
      </c>
      <c r="B57" s="103"/>
      <c r="C57" s="103"/>
      <c r="D57" s="103">
        <v>0</v>
      </c>
      <c r="E57" s="103" t="s">
        <v>385</v>
      </c>
      <c r="F57" s="103" t="s">
        <v>385</v>
      </c>
      <c r="G57" s="103" t="s">
        <v>385</v>
      </c>
      <c r="H57" s="103"/>
      <c r="I57" s="103"/>
      <c r="J57" s="103"/>
      <c r="K57" s="103"/>
      <c r="L57"/>
      <c r="M57"/>
      <c r="N57"/>
      <c r="O57"/>
      <c r="P57"/>
      <c r="Q57"/>
      <c r="R57"/>
      <c r="S57"/>
    </row>
    <row r="58" spans="1:19">
      <c r="A58" s="103" t="s">
        <v>386</v>
      </c>
      <c r="B58" s="103"/>
      <c r="C58" s="103"/>
      <c r="D58" s="103">
        <v>26.02</v>
      </c>
      <c r="E58" s="103">
        <v>5.83</v>
      </c>
      <c r="F58" s="103">
        <v>0.251</v>
      </c>
      <c r="G58" s="103">
        <v>0.11</v>
      </c>
      <c r="H58" s="103"/>
      <c r="I58" s="103"/>
      <c r="J58" s="103"/>
      <c r="K58" s="10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4"/>
      <c r="B60" s="103" t="s">
        <v>119</v>
      </c>
      <c r="C60" s="103" t="s">
        <v>387</v>
      </c>
      <c r="D60" s="103" t="s">
        <v>388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103" t="s">
        <v>35</v>
      </c>
      <c r="B61" s="103"/>
      <c r="C61" s="103"/>
      <c r="D61" s="10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94"/>
      <c r="B63" s="103" t="s">
        <v>119</v>
      </c>
      <c r="C63" s="103" t="s">
        <v>389</v>
      </c>
      <c r="D63" s="103" t="s">
        <v>390</v>
      </c>
      <c r="E63" s="103" t="s">
        <v>391</v>
      </c>
      <c r="F63" s="103" t="s">
        <v>392</v>
      </c>
      <c r="G63" s="103" t="s">
        <v>388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103" t="s">
        <v>393</v>
      </c>
      <c r="B64" s="103" t="s">
        <v>394</v>
      </c>
      <c r="C64" s="103">
        <v>34806.9</v>
      </c>
      <c r="D64" s="103">
        <v>23532.36</v>
      </c>
      <c r="E64" s="103">
        <v>11274.54</v>
      </c>
      <c r="F64" s="103">
        <v>0.68</v>
      </c>
      <c r="G64" s="103">
        <v>2.98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103" t="s">
        <v>395</v>
      </c>
      <c r="B65" s="103" t="s">
        <v>394</v>
      </c>
      <c r="C65" s="103">
        <v>17940.59</v>
      </c>
      <c r="D65" s="103">
        <v>12129.33</v>
      </c>
      <c r="E65" s="103">
        <v>5811.26</v>
      </c>
      <c r="F65" s="103">
        <v>0.68</v>
      </c>
      <c r="G65" s="103">
        <v>2.95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94"/>
      <c r="B67" s="103" t="s">
        <v>119</v>
      </c>
      <c r="C67" s="103" t="s">
        <v>389</v>
      </c>
      <c r="D67" s="103" t="s">
        <v>388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103" t="s">
        <v>396</v>
      </c>
      <c r="B68" s="103" t="s">
        <v>397</v>
      </c>
      <c r="C68" s="103">
        <v>50987.87</v>
      </c>
      <c r="D68" s="103">
        <v>0.8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103" t="s">
        <v>398</v>
      </c>
      <c r="B69" s="103" t="s">
        <v>397</v>
      </c>
      <c r="C69" s="103">
        <v>33678.21</v>
      </c>
      <c r="D69" s="10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94"/>
      <c r="B71" s="103" t="s">
        <v>119</v>
      </c>
      <c r="C71" s="103" t="s">
        <v>399</v>
      </c>
      <c r="D71" s="103" t="s">
        <v>400</v>
      </c>
      <c r="E71" s="103" t="s">
        <v>401</v>
      </c>
      <c r="F71" s="103" t="s">
        <v>402</v>
      </c>
      <c r="G71" s="103" t="s">
        <v>403</v>
      </c>
      <c r="H71" s="103" t="s">
        <v>404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103" t="s">
        <v>405</v>
      </c>
      <c r="B72" s="103" t="s">
        <v>406</v>
      </c>
      <c r="C72" s="103">
        <v>1</v>
      </c>
      <c r="D72" s="103">
        <v>0</v>
      </c>
      <c r="E72" s="103">
        <v>0.83</v>
      </c>
      <c r="F72" s="103">
        <v>0</v>
      </c>
      <c r="G72" s="103">
        <v>1</v>
      </c>
      <c r="H72" s="103" t="s">
        <v>407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103" t="s">
        <v>408</v>
      </c>
      <c r="B73" s="103" t="s">
        <v>406</v>
      </c>
      <c r="C73" s="103">
        <v>1</v>
      </c>
      <c r="D73" s="103">
        <v>0</v>
      </c>
      <c r="E73" s="103">
        <v>0.72</v>
      </c>
      <c r="F73" s="103">
        <v>0</v>
      </c>
      <c r="G73" s="103">
        <v>1</v>
      </c>
      <c r="H73" s="103" t="s">
        <v>407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103" t="s">
        <v>409</v>
      </c>
      <c r="B74" s="103" t="s">
        <v>410</v>
      </c>
      <c r="C74" s="103">
        <v>0.55000000000000004</v>
      </c>
      <c r="D74" s="103">
        <v>622</v>
      </c>
      <c r="E74" s="103">
        <v>1.4</v>
      </c>
      <c r="F74" s="103">
        <v>1596.78</v>
      </c>
      <c r="G74" s="103">
        <v>1</v>
      </c>
      <c r="H74" s="103" t="s">
        <v>411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103" t="s">
        <v>412</v>
      </c>
      <c r="B75" s="103" t="s">
        <v>410</v>
      </c>
      <c r="C75" s="103">
        <v>0.54</v>
      </c>
      <c r="D75" s="103">
        <v>622</v>
      </c>
      <c r="E75" s="103">
        <v>0.72</v>
      </c>
      <c r="F75" s="103">
        <v>838</v>
      </c>
      <c r="G75" s="103">
        <v>1</v>
      </c>
      <c r="H75" s="103" t="s">
        <v>411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94"/>
      <c r="B77" s="103" t="s">
        <v>119</v>
      </c>
      <c r="C77" s="103" t="s">
        <v>413</v>
      </c>
      <c r="D77" s="103" t="s">
        <v>414</v>
      </c>
      <c r="E77" s="103" t="s">
        <v>415</v>
      </c>
      <c r="F77" s="103" t="s">
        <v>416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103" t="s">
        <v>417</v>
      </c>
      <c r="B78" s="103" t="s">
        <v>418</v>
      </c>
      <c r="C78" s="103" t="s">
        <v>419</v>
      </c>
      <c r="D78" s="103">
        <v>0.1</v>
      </c>
      <c r="E78" s="103">
        <v>0</v>
      </c>
      <c r="F78" s="10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94"/>
      <c r="B80" s="103" t="s">
        <v>119</v>
      </c>
      <c r="C80" s="103" t="s">
        <v>420</v>
      </c>
      <c r="D80" s="103" t="s">
        <v>421</v>
      </c>
      <c r="E80" s="103" t="s">
        <v>422</v>
      </c>
      <c r="F80" s="103" t="s">
        <v>423</v>
      </c>
      <c r="G80" s="103" t="s">
        <v>424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103" t="s">
        <v>425</v>
      </c>
      <c r="B81" s="103" t="s">
        <v>426</v>
      </c>
      <c r="C81" s="103">
        <v>0.2</v>
      </c>
      <c r="D81" s="103">
        <v>845000</v>
      </c>
      <c r="E81" s="103">
        <v>0.78</v>
      </c>
      <c r="F81" s="103">
        <v>3.35</v>
      </c>
      <c r="G81" s="103">
        <v>0.56000000000000005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94"/>
      <c r="B83" s="103" t="s">
        <v>579</v>
      </c>
      <c r="C83" s="103" t="s">
        <v>580</v>
      </c>
      <c r="D83" s="103" t="s">
        <v>581</v>
      </c>
      <c r="E83" s="103" t="s">
        <v>582</v>
      </c>
      <c r="F83" s="103" t="s">
        <v>583</v>
      </c>
      <c r="G83" s="103" t="s">
        <v>584</v>
      </c>
      <c r="H83" s="103" t="s">
        <v>585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103" t="s">
        <v>427</v>
      </c>
      <c r="B84" s="103">
        <v>17151.145499999999</v>
      </c>
      <c r="C84" s="103">
        <v>24.406400000000001</v>
      </c>
      <c r="D84" s="103">
        <v>83.135099999999994</v>
      </c>
      <c r="E84" s="103">
        <v>0</v>
      </c>
      <c r="F84" s="103">
        <v>2.0000000000000001E-4</v>
      </c>
      <c r="G84" s="103">
        <v>414486.91970000003</v>
      </c>
      <c r="H84" s="103">
        <v>6854.6444000000001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103" t="s">
        <v>428</v>
      </c>
      <c r="B85" s="103">
        <v>14317.643</v>
      </c>
      <c r="C85" s="103">
        <v>20.9617</v>
      </c>
      <c r="D85" s="103">
        <v>74.921700000000001</v>
      </c>
      <c r="E85" s="103">
        <v>0</v>
      </c>
      <c r="F85" s="103">
        <v>1E-4</v>
      </c>
      <c r="G85" s="103">
        <v>373567.03259999998</v>
      </c>
      <c r="H85" s="103">
        <v>5783.2581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103" t="s">
        <v>429</v>
      </c>
      <c r="B86" s="103">
        <v>15831.0558</v>
      </c>
      <c r="C86" s="103">
        <v>23.2013</v>
      </c>
      <c r="D86" s="103">
        <v>83.065600000000003</v>
      </c>
      <c r="E86" s="103">
        <v>0</v>
      </c>
      <c r="F86" s="103">
        <v>2.0000000000000001E-4</v>
      </c>
      <c r="G86" s="103">
        <v>414174.17619999999</v>
      </c>
      <c r="H86" s="103">
        <v>6397.0455000000002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103" t="s">
        <v>430</v>
      </c>
      <c r="B87" s="103">
        <v>15355.204900000001</v>
      </c>
      <c r="C87" s="103">
        <v>23.131900000000002</v>
      </c>
      <c r="D87" s="103">
        <v>86.471500000000006</v>
      </c>
      <c r="E87" s="103">
        <v>0</v>
      </c>
      <c r="F87" s="103">
        <v>2.0000000000000001E-4</v>
      </c>
      <c r="G87" s="103">
        <v>431185.451</v>
      </c>
      <c r="H87" s="103">
        <v>6270.0352999999996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103" t="s">
        <v>280</v>
      </c>
      <c r="B88" s="103">
        <v>16724.060300000001</v>
      </c>
      <c r="C88" s="103">
        <v>25.3918</v>
      </c>
      <c r="D88" s="103">
        <v>96.039500000000004</v>
      </c>
      <c r="E88" s="103">
        <v>0</v>
      </c>
      <c r="F88" s="103">
        <v>2.0000000000000001E-4</v>
      </c>
      <c r="G88" s="103">
        <v>478903.82189999998</v>
      </c>
      <c r="H88" s="103">
        <v>6849.5445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103" t="s">
        <v>431</v>
      </c>
      <c r="B89" s="103">
        <v>18655.063900000001</v>
      </c>
      <c r="C89" s="103">
        <v>28.694099999999999</v>
      </c>
      <c r="D89" s="103">
        <v>110.6103</v>
      </c>
      <c r="E89" s="103">
        <v>0</v>
      </c>
      <c r="F89" s="103">
        <v>2.0000000000000001E-4</v>
      </c>
      <c r="G89" s="103">
        <v>551577.4094</v>
      </c>
      <c r="H89" s="103">
        <v>7678.9135999999999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103" t="s">
        <v>432</v>
      </c>
      <c r="B90" s="103">
        <v>20382.8328</v>
      </c>
      <c r="C90" s="103">
        <v>31.479900000000001</v>
      </c>
      <c r="D90" s="103">
        <v>122.0605</v>
      </c>
      <c r="E90" s="103">
        <v>0</v>
      </c>
      <c r="F90" s="103">
        <v>2.0000000000000001E-4</v>
      </c>
      <c r="G90" s="103">
        <v>608681.14709999994</v>
      </c>
      <c r="H90" s="103">
        <v>8403.4431999999997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103" t="s">
        <v>433</v>
      </c>
      <c r="B91" s="103">
        <v>20122.248800000001</v>
      </c>
      <c r="C91" s="103">
        <v>31.049800000000001</v>
      </c>
      <c r="D91" s="103">
        <v>120.23990000000001</v>
      </c>
      <c r="E91" s="103">
        <v>0</v>
      </c>
      <c r="F91" s="103">
        <v>2.0000000000000001E-4</v>
      </c>
      <c r="G91" s="103">
        <v>599601.17819999997</v>
      </c>
      <c r="H91" s="103">
        <v>8293.1329999999998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103" t="s">
        <v>434</v>
      </c>
      <c r="B92" s="103">
        <v>17719.962100000001</v>
      </c>
      <c r="C92" s="103">
        <v>27.157699999999998</v>
      </c>
      <c r="D92" s="103">
        <v>104.1442</v>
      </c>
      <c r="E92" s="103">
        <v>0</v>
      </c>
      <c r="F92" s="103">
        <v>2.0000000000000001E-4</v>
      </c>
      <c r="G92" s="103">
        <v>519329.20299999998</v>
      </c>
      <c r="H92" s="103">
        <v>7283.8096999999998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103" t="s">
        <v>435</v>
      </c>
      <c r="B93" s="103">
        <v>15940.4645</v>
      </c>
      <c r="C93" s="103">
        <v>24.060500000000001</v>
      </c>
      <c r="D93" s="103">
        <v>90.2089</v>
      </c>
      <c r="E93" s="103">
        <v>0</v>
      </c>
      <c r="F93" s="103">
        <v>2.0000000000000001E-4</v>
      </c>
      <c r="G93" s="103">
        <v>449823.70130000002</v>
      </c>
      <c r="H93" s="103">
        <v>6513.8986999999997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103" t="s">
        <v>436</v>
      </c>
      <c r="B94" s="103">
        <v>15098.6798</v>
      </c>
      <c r="C94" s="103">
        <v>22.266500000000001</v>
      </c>
      <c r="D94" s="103">
        <v>80.524699999999996</v>
      </c>
      <c r="E94" s="103">
        <v>0</v>
      </c>
      <c r="F94" s="103">
        <v>2.0000000000000001E-4</v>
      </c>
      <c r="G94" s="103">
        <v>401511.56550000003</v>
      </c>
      <c r="H94" s="103">
        <v>6115.5023000000001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103" t="s">
        <v>437</v>
      </c>
      <c r="B95" s="103">
        <v>16718.504199999999</v>
      </c>
      <c r="C95" s="103">
        <v>24.017600000000002</v>
      </c>
      <c r="D95" s="103">
        <v>83.170100000000005</v>
      </c>
      <c r="E95" s="103">
        <v>0</v>
      </c>
      <c r="F95" s="103">
        <v>2.0000000000000001E-4</v>
      </c>
      <c r="G95" s="103">
        <v>414672.89419999998</v>
      </c>
      <c r="H95" s="103">
        <v>6705.3118000000004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103"/>
      <c r="B96" s="103"/>
      <c r="C96" s="103"/>
      <c r="D96" s="103"/>
      <c r="E96" s="103"/>
      <c r="F96" s="103"/>
      <c r="G96" s="103"/>
      <c r="H96" s="103"/>
      <c r="I96"/>
      <c r="J96"/>
      <c r="K96"/>
      <c r="L96"/>
      <c r="M96"/>
      <c r="N96"/>
      <c r="O96"/>
      <c r="P96"/>
      <c r="Q96"/>
      <c r="R96"/>
      <c r="S96"/>
    </row>
    <row r="97" spans="1:19">
      <c r="A97" s="103" t="s">
        <v>438</v>
      </c>
      <c r="B97" s="103">
        <v>204016.86559999999</v>
      </c>
      <c r="C97" s="103">
        <v>305.81920000000002</v>
      </c>
      <c r="D97" s="103">
        <v>1134.5921000000001</v>
      </c>
      <c r="E97" s="103">
        <v>0</v>
      </c>
      <c r="F97" s="103">
        <v>2.2000000000000001E-3</v>
      </c>
      <c r="G97" s="104">
        <v>5657510</v>
      </c>
      <c r="H97" s="103">
        <v>83148.540200000003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103" t="s">
        <v>439</v>
      </c>
      <c r="B98" s="103">
        <v>14317.643</v>
      </c>
      <c r="C98" s="103">
        <v>20.9617</v>
      </c>
      <c r="D98" s="103">
        <v>74.921700000000001</v>
      </c>
      <c r="E98" s="103">
        <v>0</v>
      </c>
      <c r="F98" s="103">
        <v>1E-4</v>
      </c>
      <c r="G98" s="103">
        <v>373567.03259999998</v>
      </c>
      <c r="H98" s="103">
        <v>5783.2581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103" t="s">
        <v>440</v>
      </c>
      <c r="B99" s="103">
        <v>20382.8328</v>
      </c>
      <c r="C99" s="103">
        <v>31.479900000000001</v>
      </c>
      <c r="D99" s="103">
        <v>122.0605</v>
      </c>
      <c r="E99" s="103">
        <v>0</v>
      </c>
      <c r="F99" s="103">
        <v>2.0000000000000001E-4</v>
      </c>
      <c r="G99" s="103">
        <v>608681.14709999994</v>
      </c>
      <c r="H99" s="103">
        <v>8403.4431999999997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94"/>
      <c r="B101" s="103" t="s">
        <v>441</v>
      </c>
      <c r="C101" s="103" t="s">
        <v>442</v>
      </c>
      <c r="D101" s="103" t="s">
        <v>443</v>
      </c>
      <c r="E101" s="103" t="s">
        <v>444</v>
      </c>
      <c r="F101" s="103" t="s">
        <v>445</v>
      </c>
      <c r="G101" s="103" t="s">
        <v>446</v>
      </c>
      <c r="H101" s="103" t="s">
        <v>447</v>
      </c>
      <c r="I101" s="103" t="s">
        <v>448</v>
      </c>
      <c r="J101" s="103" t="s">
        <v>449</v>
      </c>
      <c r="K101" s="103" t="s">
        <v>450</v>
      </c>
      <c r="L101" s="103" t="s">
        <v>451</v>
      </c>
      <c r="M101" s="103" t="s">
        <v>452</v>
      </c>
      <c r="N101" s="103" t="s">
        <v>453</v>
      </c>
      <c r="O101" s="103" t="s">
        <v>454</v>
      </c>
      <c r="P101" s="103" t="s">
        <v>455</v>
      </c>
      <c r="Q101" s="103" t="s">
        <v>456</v>
      </c>
      <c r="R101" s="103" t="s">
        <v>457</v>
      </c>
      <c r="S101" s="103" t="s">
        <v>458</v>
      </c>
    </row>
    <row r="102" spans="1:19">
      <c r="A102" s="103" t="s">
        <v>427</v>
      </c>
      <c r="B102" s="104">
        <v>54390600000</v>
      </c>
      <c r="C102" s="103">
        <v>28328.608</v>
      </c>
      <c r="D102" s="103" t="s">
        <v>490</v>
      </c>
      <c r="E102" s="103">
        <v>3355.1480000000001</v>
      </c>
      <c r="F102" s="103">
        <v>18077</v>
      </c>
      <c r="G102" s="103">
        <v>2434.7739999999999</v>
      </c>
      <c r="H102" s="103">
        <v>0</v>
      </c>
      <c r="I102" s="103">
        <v>0</v>
      </c>
      <c r="J102" s="103">
        <v>0</v>
      </c>
      <c r="K102" s="103">
        <v>0</v>
      </c>
      <c r="L102" s="103">
        <v>0</v>
      </c>
      <c r="M102" s="103">
        <v>0</v>
      </c>
      <c r="N102" s="103">
        <v>0</v>
      </c>
      <c r="O102" s="103">
        <v>0</v>
      </c>
      <c r="P102" s="103">
        <v>0</v>
      </c>
      <c r="Q102" s="103">
        <v>4461.6859999999997</v>
      </c>
      <c r="R102" s="103">
        <v>0</v>
      </c>
      <c r="S102" s="103">
        <v>0</v>
      </c>
    </row>
    <row r="103" spans="1:19">
      <c r="A103" s="103" t="s">
        <v>428</v>
      </c>
      <c r="B103" s="104">
        <v>49021000000</v>
      </c>
      <c r="C103" s="103">
        <v>28343.937999999998</v>
      </c>
      <c r="D103" s="103" t="s">
        <v>491</v>
      </c>
      <c r="E103" s="103">
        <v>3355.1480000000001</v>
      </c>
      <c r="F103" s="103">
        <v>18077</v>
      </c>
      <c r="G103" s="103">
        <v>2434.7739999999999</v>
      </c>
      <c r="H103" s="103">
        <v>0</v>
      </c>
      <c r="I103" s="103">
        <v>0</v>
      </c>
      <c r="J103" s="103">
        <v>0</v>
      </c>
      <c r="K103" s="103">
        <v>0</v>
      </c>
      <c r="L103" s="103">
        <v>0</v>
      </c>
      <c r="M103" s="103">
        <v>0</v>
      </c>
      <c r="N103" s="103">
        <v>0</v>
      </c>
      <c r="O103" s="103">
        <v>0</v>
      </c>
      <c r="P103" s="103">
        <v>0</v>
      </c>
      <c r="Q103" s="103">
        <v>4477.0159999999996</v>
      </c>
      <c r="R103" s="103">
        <v>0</v>
      </c>
      <c r="S103" s="103">
        <v>0</v>
      </c>
    </row>
    <row r="104" spans="1:19">
      <c r="A104" s="103" t="s">
        <v>429</v>
      </c>
      <c r="B104" s="104">
        <v>54349600000</v>
      </c>
      <c r="C104" s="103">
        <v>29845.944</v>
      </c>
      <c r="D104" s="103" t="s">
        <v>492</v>
      </c>
      <c r="E104" s="103">
        <v>3355.1480000000001</v>
      </c>
      <c r="F104" s="103">
        <v>18077</v>
      </c>
      <c r="G104" s="103">
        <v>2434.7739999999999</v>
      </c>
      <c r="H104" s="103">
        <v>0</v>
      </c>
      <c r="I104" s="103">
        <v>3893.9479999999999</v>
      </c>
      <c r="J104" s="103">
        <v>0</v>
      </c>
      <c r="K104" s="103">
        <v>0</v>
      </c>
      <c r="L104" s="103">
        <v>0</v>
      </c>
      <c r="M104" s="103">
        <v>0</v>
      </c>
      <c r="N104" s="103">
        <v>0</v>
      </c>
      <c r="O104" s="103">
        <v>0</v>
      </c>
      <c r="P104" s="103">
        <v>0</v>
      </c>
      <c r="Q104" s="103">
        <v>2085.0740000000001</v>
      </c>
      <c r="R104" s="103">
        <v>0</v>
      </c>
      <c r="S104" s="103">
        <v>0</v>
      </c>
    </row>
    <row r="105" spans="1:19">
      <c r="A105" s="103" t="s">
        <v>430</v>
      </c>
      <c r="B105" s="104">
        <v>56581900000</v>
      </c>
      <c r="C105" s="103">
        <v>37255.370999999999</v>
      </c>
      <c r="D105" s="103" t="s">
        <v>551</v>
      </c>
      <c r="E105" s="103">
        <v>3355.1480000000001</v>
      </c>
      <c r="F105" s="103">
        <v>18077</v>
      </c>
      <c r="G105" s="103">
        <v>2434.7739999999999</v>
      </c>
      <c r="H105" s="103">
        <v>0</v>
      </c>
      <c r="I105" s="103">
        <v>11262.907999999999</v>
      </c>
      <c r="J105" s="103">
        <v>0</v>
      </c>
      <c r="K105" s="103">
        <v>0</v>
      </c>
      <c r="L105" s="103">
        <v>0</v>
      </c>
      <c r="M105" s="103">
        <v>0</v>
      </c>
      <c r="N105" s="103">
        <v>0</v>
      </c>
      <c r="O105" s="103">
        <v>0</v>
      </c>
      <c r="P105" s="103">
        <v>0</v>
      </c>
      <c r="Q105" s="103">
        <v>2125.5410000000002</v>
      </c>
      <c r="R105" s="103">
        <v>0</v>
      </c>
      <c r="S105" s="103">
        <v>0</v>
      </c>
    </row>
    <row r="106" spans="1:19">
      <c r="A106" s="103" t="s">
        <v>280</v>
      </c>
      <c r="B106" s="104">
        <v>62843700000</v>
      </c>
      <c r="C106" s="103">
        <v>40887.091</v>
      </c>
      <c r="D106" s="103" t="s">
        <v>552</v>
      </c>
      <c r="E106" s="103">
        <v>3355.1480000000001</v>
      </c>
      <c r="F106" s="103">
        <v>18077</v>
      </c>
      <c r="G106" s="103">
        <v>2434.7739999999999</v>
      </c>
      <c r="H106" s="103">
        <v>0</v>
      </c>
      <c r="I106" s="103">
        <v>14888.038</v>
      </c>
      <c r="J106" s="103">
        <v>0</v>
      </c>
      <c r="K106" s="103">
        <v>0</v>
      </c>
      <c r="L106" s="103">
        <v>0</v>
      </c>
      <c r="M106" s="103">
        <v>0</v>
      </c>
      <c r="N106" s="103">
        <v>0</v>
      </c>
      <c r="O106" s="103">
        <v>0</v>
      </c>
      <c r="P106" s="103">
        <v>0</v>
      </c>
      <c r="Q106" s="103">
        <v>2132.1309999999999</v>
      </c>
      <c r="R106" s="103">
        <v>0</v>
      </c>
      <c r="S106" s="103">
        <v>0</v>
      </c>
    </row>
    <row r="107" spans="1:19">
      <c r="A107" s="103" t="s">
        <v>431</v>
      </c>
      <c r="B107" s="104">
        <v>72380200000</v>
      </c>
      <c r="C107" s="103">
        <v>46805.476999999999</v>
      </c>
      <c r="D107" s="103" t="s">
        <v>617</v>
      </c>
      <c r="E107" s="103">
        <v>3355.1480000000001</v>
      </c>
      <c r="F107" s="103">
        <v>18077</v>
      </c>
      <c r="G107" s="103">
        <v>2434.7739999999999</v>
      </c>
      <c r="H107" s="103">
        <v>0</v>
      </c>
      <c r="I107" s="103">
        <v>20770.592000000001</v>
      </c>
      <c r="J107" s="103">
        <v>0</v>
      </c>
      <c r="K107" s="103">
        <v>0</v>
      </c>
      <c r="L107" s="103">
        <v>0</v>
      </c>
      <c r="M107" s="103">
        <v>0</v>
      </c>
      <c r="N107" s="103">
        <v>0</v>
      </c>
      <c r="O107" s="103">
        <v>0</v>
      </c>
      <c r="P107" s="103">
        <v>0</v>
      </c>
      <c r="Q107" s="103">
        <v>2167.9630000000002</v>
      </c>
      <c r="R107" s="103">
        <v>0</v>
      </c>
      <c r="S107" s="103">
        <v>0</v>
      </c>
    </row>
    <row r="108" spans="1:19">
      <c r="A108" s="103" t="s">
        <v>432</v>
      </c>
      <c r="B108" s="104">
        <v>79873600000</v>
      </c>
      <c r="C108" s="103">
        <v>46357.752999999997</v>
      </c>
      <c r="D108" s="103" t="s">
        <v>553</v>
      </c>
      <c r="E108" s="103">
        <v>3355.1480000000001</v>
      </c>
      <c r="F108" s="103">
        <v>18077</v>
      </c>
      <c r="G108" s="103">
        <v>2434.7739999999999</v>
      </c>
      <c r="H108" s="103">
        <v>0</v>
      </c>
      <c r="I108" s="103">
        <v>20331.54</v>
      </c>
      <c r="J108" s="103">
        <v>0</v>
      </c>
      <c r="K108" s="103">
        <v>0</v>
      </c>
      <c r="L108" s="103">
        <v>0</v>
      </c>
      <c r="M108" s="103">
        <v>0</v>
      </c>
      <c r="N108" s="103">
        <v>0</v>
      </c>
      <c r="O108" s="103">
        <v>0</v>
      </c>
      <c r="P108" s="103">
        <v>0</v>
      </c>
      <c r="Q108" s="103">
        <v>2159.29</v>
      </c>
      <c r="R108" s="103">
        <v>0</v>
      </c>
      <c r="S108" s="103">
        <v>0</v>
      </c>
    </row>
    <row r="109" spans="1:19">
      <c r="A109" s="103" t="s">
        <v>433</v>
      </c>
      <c r="B109" s="104">
        <v>78682100000</v>
      </c>
      <c r="C109" s="103">
        <v>45529.677000000003</v>
      </c>
      <c r="D109" s="103" t="s">
        <v>618</v>
      </c>
      <c r="E109" s="103">
        <v>3355.1480000000001</v>
      </c>
      <c r="F109" s="103">
        <v>18077</v>
      </c>
      <c r="G109" s="103">
        <v>2434.7739999999999</v>
      </c>
      <c r="H109" s="103">
        <v>0</v>
      </c>
      <c r="I109" s="103">
        <v>19407.445</v>
      </c>
      <c r="J109" s="103">
        <v>0</v>
      </c>
      <c r="K109" s="103">
        <v>0</v>
      </c>
      <c r="L109" s="103">
        <v>0</v>
      </c>
      <c r="M109" s="103">
        <v>0</v>
      </c>
      <c r="N109" s="103">
        <v>0</v>
      </c>
      <c r="O109" s="103">
        <v>0</v>
      </c>
      <c r="P109" s="103">
        <v>0</v>
      </c>
      <c r="Q109" s="103">
        <v>2255.31</v>
      </c>
      <c r="R109" s="103">
        <v>0</v>
      </c>
      <c r="S109" s="103">
        <v>0</v>
      </c>
    </row>
    <row r="110" spans="1:19">
      <c r="A110" s="103" t="s">
        <v>434</v>
      </c>
      <c r="B110" s="104">
        <v>68148500000</v>
      </c>
      <c r="C110" s="103">
        <v>44146.92</v>
      </c>
      <c r="D110" s="103" t="s">
        <v>493</v>
      </c>
      <c r="E110" s="103">
        <v>3355.1480000000001</v>
      </c>
      <c r="F110" s="103">
        <v>18077</v>
      </c>
      <c r="G110" s="103">
        <v>2434.7739999999999</v>
      </c>
      <c r="H110" s="103">
        <v>0</v>
      </c>
      <c r="I110" s="103">
        <v>17172.469000000001</v>
      </c>
      <c r="J110" s="103">
        <v>0</v>
      </c>
      <c r="K110" s="103">
        <v>0</v>
      </c>
      <c r="L110" s="103">
        <v>0</v>
      </c>
      <c r="M110" s="103">
        <v>0</v>
      </c>
      <c r="N110" s="103">
        <v>0</v>
      </c>
      <c r="O110" s="103">
        <v>0</v>
      </c>
      <c r="P110" s="103">
        <v>0</v>
      </c>
      <c r="Q110" s="103">
        <v>3107.5279999999998</v>
      </c>
      <c r="R110" s="103">
        <v>0</v>
      </c>
      <c r="S110" s="103">
        <v>0</v>
      </c>
    </row>
    <row r="111" spans="1:19">
      <c r="A111" s="103" t="s">
        <v>435</v>
      </c>
      <c r="B111" s="104">
        <v>59027700000</v>
      </c>
      <c r="C111" s="103">
        <v>38193.964999999997</v>
      </c>
      <c r="D111" s="103" t="s">
        <v>619</v>
      </c>
      <c r="E111" s="103">
        <v>3355.1480000000001</v>
      </c>
      <c r="F111" s="103">
        <v>18077</v>
      </c>
      <c r="G111" s="103">
        <v>2434.7739999999999</v>
      </c>
      <c r="H111" s="103">
        <v>0</v>
      </c>
      <c r="I111" s="103">
        <v>12109.472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2217.5709999999999</v>
      </c>
      <c r="R111" s="103">
        <v>0</v>
      </c>
      <c r="S111" s="103">
        <v>0</v>
      </c>
    </row>
    <row r="112" spans="1:19">
      <c r="A112" s="103" t="s">
        <v>436</v>
      </c>
      <c r="B112" s="104">
        <v>52688000000</v>
      </c>
      <c r="C112" s="103">
        <v>29315.135999999999</v>
      </c>
      <c r="D112" s="103" t="s">
        <v>494</v>
      </c>
      <c r="E112" s="103">
        <v>3355.1480000000001</v>
      </c>
      <c r="F112" s="103">
        <v>18077</v>
      </c>
      <c r="G112" s="103">
        <v>2434.7739999999999</v>
      </c>
      <c r="H112" s="103">
        <v>0</v>
      </c>
      <c r="I112" s="103">
        <v>953.84</v>
      </c>
      <c r="J112" s="103">
        <v>0</v>
      </c>
      <c r="K112" s="103">
        <v>0</v>
      </c>
      <c r="L112" s="103">
        <v>0</v>
      </c>
      <c r="M112" s="103">
        <v>0</v>
      </c>
      <c r="N112" s="103">
        <v>0</v>
      </c>
      <c r="O112" s="103">
        <v>0</v>
      </c>
      <c r="P112" s="103">
        <v>0</v>
      </c>
      <c r="Q112" s="103">
        <v>4494.3739999999998</v>
      </c>
      <c r="R112" s="103">
        <v>0</v>
      </c>
      <c r="S112" s="103">
        <v>0</v>
      </c>
    </row>
    <row r="113" spans="1:19">
      <c r="A113" s="103" t="s">
        <v>437</v>
      </c>
      <c r="B113" s="104">
        <v>54415100000</v>
      </c>
      <c r="C113" s="103">
        <v>28816.238000000001</v>
      </c>
      <c r="D113" s="103" t="s">
        <v>495</v>
      </c>
      <c r="E113" s="103">
        <v>3355.1480000000001</v>
      </c>
      <c r="F113" s="103">
        <v>18077</v>
      </c>
      <c r="G113" s="103">
        <v>2434.7739999999999</v>
      </c>
      <c r="H113" s="103">
        <v>0</v>
      </c>
      <c r="I113" s="103">
        <v>475.34899999999999</v>
      </c>
      <c r="J113" s="103">
        <v>0</v>
      </c>
      <c r="K113" s="103">
        <v>0</v>
      </c>
      <c r="L113" s="103">
        <v>0</v>
      </c>
      <c r="M113" s="103">
        <v>0</v>
      </c>
      <c r="N113" s="103">
        <v>0</v>
      </c>
      <c r="O113" s="103">
        <v>0</v>
      </c>
      <c r="P113" s="103">
        <v>0</v>
      </c>
      <c r="Q113" s="103">
        <v>4473.9660000000003</v>
      </c>
      <c r="R113" s="103">
        <v>0</v>
      </c>
      <c r="S113" s="103">
        <v>0</v>
      </c>
    </row>
    <row r="114" spans="1:19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</row>
    <row r="115" spans="1:19">
      <c r="A115" s="103" t="s">
        <v>438</v>
      </c>
      <c r="B115" s="104">
        <v>742402000000</v>
      </c>
      <c r="C115" s="103"/>
      <c r="D115" s="103"/>
      <c r="E115" s="103"/>
      <c r="F115" s="103"/>
      <c r="G115" s="103"/>
      <c r="H115" s="103"/>
      <c r="I115" s="103"/>
      <c r="J115" s="103"/>
      <c r="K115" s="103"/>
      <c r="L115" s="103">
        <v>0</v>
      </c>
      <c r="M115" s="103">
        <v>0</v>
      </c>
      <c r="N115" s="103">
        <v>0</v>
      </c>
      <c r="O115" s="103">
        <v>0</v>
      </c>
      <c r="P115" s="103">
        <v>0</v>
      </c>
      <c r="Q115" s="103"/>
      <c r="R115" s="103">
        <v>0</v>
      </c>
      <c r="S115" s="103">
        <v>0</v>
      </c>
    </row>
    <row r="116" spans="1:19">
      <c r="A116" s="103" t="s">
        <v>439</v>
      </c>
      <c r="B116" s="104">
        <v>49021000000</v>
      </c>
      <c r="C116" s="103">
        <v>28328.608</v>
      </c>
      <c r="D116" s="103"/>
      <c r="E116" s="103">
        <v>3355.1480000000001</v>
      </c>
      <c r="F116" s="103">
        <v>18077</v>
      </c>
      <c r="G116" s="103">
        <v>2434.7739999999999</v>
      </c>
      <c r="H116" s="103">
        <v>0</v>
      </c>
      <c r="I116" s="103"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v>0</v>
      </c>
      <c r="O116" s="103">
        <v>0</v>
      </c>
      <c r="P116" s="103">
        <v>0</v>
      </c>
      <c r="Q116" s="103">
        <v>2085.0740000000001</v>
      </c>
      <c r="R116" s="103">
        <v>0</v>
      </c>
      <c r="S116" s="103">
        <v>0</v>
      </c>
    </row>
    <row r="117" spans="1:19">
      <c r="A117" s="103" t="s">
        <v>440</v>
      </c>
      <c r="B117" s="104">
        <v>79873600000</v>
      </c>
      <c r="C117" s="103">
        <v>46805.476999999999</v>
      </c>
      <c r="D117" s="103"/>
      <c r="E117" s="103">
        <v>3355.1480000000001</v>
      </c>
      <c r="F117" s="103">
        <v>18077</v>
      </c>
      <c r="G117" s="103">
        <v>2434.7739999999999</v>
      </c>
      <c r="H117" s="103">
        <v>0</v>
      </c>
      <c r="I117" s="103">
        <v>20770.592000000001</v>
      </c>
      <c r="J117" s="103">
        <v>0</v>
      </c>
      <c r="K117" s="103">
        <v>0</v>
      </c>
      <c r="L117" s="103">
        <v>0</v>
      </c>
      <c r="M117" s="103">
        <v>0</v>
      </c>
      <c r="N117" s="103">
        <v>0</v>
      </c>
      <c r="O117" s="103">
        <v>0</v>
      </c>
      <c r="P117" s="103">
        <v>0</v>
      </c>
      <c r="Q117" s="103">
        <v>4494.3739999999998</v>
      </c>
      <c r="R117" s="103">
        <v>0</v>
      </c>
      <c r="S117" s="10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94"/>
      <c r="B119" s="103" t="s">
        <v>466</v>
      </c>
      <c r="C119" s="103" t="s">
        <v>467</v>
      </c>
      <c r="D119" s="103" t="s">
        <v>221</v>
      </c>
      <c r="E119" s="103" t="s">
        <v>222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103" t="s">
        <v>468</v>
      </c>
      <c r="B120" s="103">
        <v>19488.71</v>
      </c>
      <c r="C120" s="103">
        <v>6124.59</v>
      </c>
      <c r="D120" s="103">
        <v>0</v>
      </c>
      <c r="E120" s="103">
        <v>25613.29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103" t="s">
        <v>469</v>
      </c>
      <c r="B121" s="103">
        <v>83.88</v>
      </c>
      <c r="C121" s="103">
        <v>26.36</v>
      </c>
      <c r="D121" s="103">
        <v>0</v>
      </c>
      <c r="E121" s="103">
        <v>110.24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103" t="s">
        <v>470</v>
      </c>
      <c r="B122" s="103">
        <v>83.88</v>
      </c>
      <c r="C122" s="103">
        <v>26.36</v>
      </c>
      <c r="D122" s="103">
        <v>0</v>
      </c>
      <c r="E122" s="103">
        <v>110.24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97"/>
      <c r="B123" s="98"/>
      <c r="C123" s="97"/>
      <c r="D123" s="98"/>
      <c r="E123" s="97"/>
      <c r="F123" s="98"/>
      <c r="G123" s="97"/>
    </row>
    <row r="124" spans="1:19">
      <c r="A124" s="97"/>
      <c r="B124" s="98"/>
      <c r="C124" s="97"/>
      <c r="D124" s="98"/>
      <c r="E124" s="97"/>
      <c r="F124" s="98"/>
      <c r="G124" s="97"/>
    </row>
    <row r="125" spans="1:19">
      <c r="A125" s="97"/>
      <c r="B125" s="98"/>
      <c r="C125" s="97"/>
      <c r="D125" s="97"/>
      <c r="E125" s="97"/>
      <c r="F125" s="98"/>
      <c r="G125" s="97"/>
    </row>
    <row r="126" spans="1:19">
      <c r="A126" s="97"/>
      <c r="B126" s="98"/>
      <c r="C126" s="97"/>
      <c r="D126" s="97"/>
      <c r="E126" s="97"/>
      <c r="F126" s="98"/>
      <c r="G126" s="97"/>
    </row>
    <row r="127" spans="1:19">
      <c r="A127" s="97"/>
      <c r="B127" s="98"/>
      <c r="C127" s="97"/>
      <c r="D127" s="97"/>
      <c r="E127" s="97"/>
      <c r="F127" s="98"/>
      <c r="G127" s="97"/>
    </row>
    <row r="128" spans="1:19">
      <c r="A128" s="97"/>
      <c r="B128" s="98"/>
      <c r="C128" s="97"/>
      <c r="D128" s="98"/>
      <c r="E128" s="97"/>
      <c r="F128" s="98"/>
      <c r="G128" s="97"/>
    </row>
    <row r="129" spans="1:7">
      <c r="A129" s="97"/>
      <c r="B129" s="98"/>
      <c r="C129" s="97"/>
      <c r="D129" s="98"/>
      <c r="E129" s="97"/>
      <c r="F129" s="98"/>
      <c r="G129" s="97"/>
    </row>
    <row r="130" spans="1:7">
      <c r="A130" s="97"/>
      <c r="B130" s="98"/>
      <c r="C130" s="97"/>
      <c r="D130" s="98"/>
      <c r="E130" s="97"/>
      <c r="F130" s="98"/>
      <c r="G130" s="97"/>
    </row>
    <row r="131" spans="1:7">
      <c r="A131" s="97"/>
      <c r="B131" s="98"/>
      <c r="C131" s="97"/>
      <c r="D131" s="98"/>
      <c r="E131" s="97"/>
      <c r="F131" s="98"/>
      <c r="G131" s="97"/>
    </row>
    <row r="132" spans="1:7">
      <c r="A132" s="97"/>
      <c r="B132" s="97"/>
      <c r="C132" s="97"/>
      <c r="D132" s="97"/>
      <c r="E132" s="97"/>
      <c r="F132" s="97"/>
      <c r="G132" s="97"/>
    </row>
    <row r="133" spans="1:7">
      <c r="A133" s="97"/>
      <c r="B133" s="98"/>
      <c r="C133" s="97"/>
      <c r="D133" s="98"/>
      <c r="E133" s="97"/>
      <c r="F133" s="98"/>
      <c r="G133" s="97"/>
    </row>
    <row r="134" spans="1:7">
      <c r="A134" s="97"/>
      <c r="B134" s="98"/>
      <c r="C134" s="97"/>
      <c r="D134" s="97"/>
      <c r="E134" s="97"/>
      <c r="F134" s="98"/>
      <c r="G134" s="97"/>
    </row>
    <row r="135" spans="1:7">
      <c r="A135" s="97"/>
      <c r="B135" s="98"/>
      <c r="C135" s="97"/>
      <c r="D135" s="98"/>
      <c r="E135" s="97"/>
      <c r="F135" s="98"/>
      <c r="G135" s="9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16</vt:i4>
      </vt:variant>
    </vt:vector>
  </HeadingPairs>
  <TitlesOfParts>
    <vt:vector size="34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KitchElecSch</vt:lpstr>
      <vt:lpstr>KitchGasSch</vt:lpstr>
      <vt:lpstr>OccSch</vt:lpstr>
      <vt:lpstr>DinHeatSch</vt:lpstr>
      <vt:lpstr>DinCoolSch</vt:lpstr>
      <vt:lpstr>KitchHeatSch</vt:lpstr>
      <vt:lpstr>KitchCoolSch</vt:lpstr>
      <vt:lpstr>Miami!QkSvcRest01miami_12</vt:lpstr>
      <vt:lpstr>Houston!QkSvcRest02houston_12</vt:lpstr>
      <vt:lpstr>Phoenix!QkSvcRest03phoenix_12</vt:lpstr>
      <vt:lpstr>Atlanta!QkSvcRest04atlanta_12</vt:lpstr>
      <vt:lpstr>LosAngeles!QkSvcRest05losangeles_12</vt:lpstr>
      <vt:lpstr>LasVegas!QkSvcRest06lasvegas_12</vt:lpstr>
      <vt:lpstr>SanFrancisco!QkSvcRest07sanfrancisco_12</vt:lpstr>
      <vt:lpstr>Baltimore!QkSvcRest08baltimore_12</vt:lpstr>
      <vt:lpstr>Albuquerque!QkSvcRest09albuquerque_12</vt:lpstr>
      <vt:lpstr>Seattle!QkSvcRest10seattle_12</vt:lpstr>
      <vt:lpstr>Chicago!QkSvcRest11chicago_12</vt:lpstr>
      <vt:lpstr>Boulder!QkSvcRest12boulder_12</vt:lpstr>
      <vt:lpstr>Minneapolis!QkSvcRest13minneapolis_12</vt:lpstr>
      <vt:lpstr>Helena!QkSvcRest14helena_12</vt:lpstr>
      <vt:lpstr>Duluth!QkSvcRest15duluth_12</vt:lpstr>
      <vt:lpstr>Fairbanks!QkSvcRest16fairbanks_12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2008-11-07T17:58:37Z</cp:lastPrinted>
  <dcterms:created xsi:type="dcterms:W3CDTF">2007-11-14T19:26:56Z</dcterms:created>
  <dcterms:modified xsi:type="dcterms:W3CDTF">2010-02-17T04:37:36Z</dcterms:modified>
</cp:coreProperties>
</file>